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ocah.sharepoint.com/sites/FinancialAnalysisCloudDrive/Shared Documents/Financial Analysis Cloud Drive/Minimum Gain/"/>
    </mc:Choice>
  </mc:AlternateContent>
  <xr:revisionPtr revIDLastSave="238" documentId="14_{D38487BD-12A3-4E49-B2A9-0E011DB759EB}" xr6:coauthVersionLast="47" xr6:coauthVersionMax="47" xr10:uidLastSave="{373C7CD4-BBF0-4A97-B297-DE621DA249FD}"/>
  <bookViews>
    <workbookView xWindow="-120" yWindow="-120" windowWidth="29040" windowHeight="15720" xr2:uid="{00000000-000D-0000-FFFF-FFFF00000000}"/>
  </bookViews>
  <sheets>
    <sheet name="Min Gain Analysis" sheetId="3" r:id="rId1"/>
    <sheet name="MG Details (TL)" sheetId="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5" i="3" s="1"/>
  <c r="E26" i="3"/>
  <c r="E27" i="3"/>
  <c r="E28" i="3"/>
  <c r="E29" i="3"/>
  <c r="E30" i="3"/>
  <c r="E31" i="3"/>
  <c r="E32" i="3"/>
  <c r="E33" i="3"/>
  <c r="E34" i="3"/>
  <c r="E25" i="3"/>
  <c r="E13" i="3"/>
  <c r="E14" i="3"/>
  <c r="E16" i="3"/>
  <c r="E17" i="3"/>
  <c r="E19" i="3"/>
  <c r="E20" i="3"/>
  <c r="E12" i="3"/>
  <c r="F12" i="3"/>
  <c r="F43" i="3"/>
  <c r="F44" i="3"/>
  <c r="D44" i="3"/>
  <c r="D43" i="3"/>
  <c r="C42" i="3"/>
  <c r="C41" i="3"/>
  <c r="D30" i="3"/>
  <c r="E35" i="3" l="1"/>
  <c r="E21" i="3"/>
  <c r="E37" i="3" s="1"/>
  <c r="E48" i="3" s="1"/>
  <c r="E50" i="3" s="1"/>
  <c r="F34" i="3"/>
  <c r="D34" i="3"/>
  <c r="F33" i="3"/>
  <c r="D33" i="3"/>
  <c r="F32" i="3"/>
  <c r="D32" i="3"/>
  <c r="F31" i="3"/>
  <c r="D31" i="3"/>
  <c r="F30" i="3"/>
  <c r="F29" i="3"/>
  <c r="D29" i="3"/>
  <c r="F28" i="3"/>
  <c r="D28" i="3"/>
  <c r="F27" i="3"/>
  <c r="D27" i="3"/>
  <c r="F26" i="3"/>
  <c r="D26" i="3"/>
  <c r="F25" i="3"/>
  <c r="D25" i="3"/>
  <c r="C21" i="3"/>
  <c r="F20" i="3"/>
  <c r="D20" i="3"/>
  <c r="F19" i="3"/>
  <c r="D19" i="3"/>
  <c r="F17" i="3"/>
  <c r="D17" i="3"/>
  <c r="F16" i="3"/>
  <c r="D16" i="3"/>
  <c r="F14" i="3"/>
  <c r="D14" i="3"/>
  <c r="F13" i="3"/>
  <c r="D13" i="3"/>
  <c r="D12" i="3"/>
  <c r="C10" i="3"/>
  <c r="C45" i="3"/>
  <c r="C35" i="3"/>
  <c r="D45" i="3"/>
  <c r="C37" i="3" l="1"/>
  <c r="C48" i="3" s="1"/>
  <c r="D35" i="3"/>
  <c r="D21" i="3"/>
  <c r="F21" i="3"/>
  <c r="D37" i="3" l="1"/>
  <c r="D48" i="3" s="1"/>
  <c r="F45" i="3"/>
  <c r="F35" i="3"/>
  <c r="F37" i="3" s="1"/>
  <c r="L46" i="1"/>
  <c r="F48" i="3" l="1"/>
  <c r="F50" i="3" s="1"/>
  <c r="C12" i="1"/>
  <c r="C11" i="1"/>
  <c r="C17" i="1"/>
  <c r="J41" i="1"/>
  <c r="J29" i="1"/>
  <c r="J48" i="1"/>
  <c r="J31" i="1"/>
  <c r="J32" i="1"/>
  <c r="J33" i="1"/>
  <c r="J34" i="1"/>
  <c r="J35" i="1"/>
  <c r="J36" i="1"/>
  <c r="J37" i="1"/>
  <c r="J38" i="1"/>
  <c r="J39" i="1"/>
  <c r="J40" i="1"/>
  <c r="J30" i="1"/>
  <c r="I48" i="1"/>
  <c r="I49" i="1" s="1"/>
  <c r="I51" i="1" s="1"/>
  <c r="J49" i="1" l="1"/>
  <c r="J51" i="1" s="1"/>
  <c r="J53" i="1" s="1"/>
  <c r="E13" i="1"/>
  <c r="F56" i="1" l="1"/>
  <c r="F61" i="1" s="1"/>
  <c r="F53" i="1"/>
  <c r="F55" i="1" s="1"/>
  <c r="F60" i="1" s="1"/>
  <c r="F48" i="1"/>
  <c r="F49" i="1" s="1"/>
  <c r="F51" i="1" s="1"/>
  <c r="F59" i="1" s="1"/>
  <c r="F24" i="1"/>
  <c r="F25" i="1" s="1"/>
  <c r="C22" i="1" s="1"/>
  <c r="F62" i="1" l="1"/>
  <c r="C24" i="1"/>
  <c r="C19" i="1"/>
  <c r="E19" i="1" s="1"/>
  <c r="E20" i="1" s="1"/>
  <c r="C14" i="1"/>
  <c r="F19" i="1" l="1"/>
  <c r="C26" i="1"/>
  <c r="C30" i="1" s="1"/>
</calcChain>
</file>

<file path=xl/sharedStrings.xml><?xml version="1.0" encoding="utf-8"?>
<sst xmlns="http://schemas.openxmlformats.org/spreadsheetml/2006/main" count="102" uniqueCount="91">
  <si>
    <t>MINIMUM GAIN ANALYSIS TEMPLATE</t>
  </si>
  <si>
    <t>Instructions: This form, or a similar calculation, must be completed for all projects indicated in the Reporting Requirements spreadsheet available on the NEF website on tax basis.  The completed form should be uploaded via NEF's CPA Portal under Tax/Minimum Gain Analysis and GAAP to Tax Capital Account Summary</t>
  </si>
  <si>
    <t>Limited Partnership Name</t>
  </si>
  <si>
    <t>Assets</t>
  </si>
  <si>
    <t>Building &amp; Other Depreciable Assets (Tax basis)</t>
  </si>
  <si>
    <t>Less: Accumulated Depreciation (Tax basis) - (enter as a negative)</t>
  </si>
  <si>
    <t>Land</t>
  </si>
  <si>
    <t>Adjusted Tax Basis in Property</t>
  </si>
  <si>
    <t>Liabilities</t>
  </si>
  <si>
    <t>Total Qualified Nonrecourse Debt</t>
  </si>
  <si>
    <t>Total Minimum Gain Available (none if balance is negative)</t>
  </si>
  <si>
    <t xml:space="preserve">Capital </t>
  </si>
  <si>
    <t>Beginning Tax Capital Balance at 12/31/XX</t>
  </si>
  <si>
    <t>CY Contributions/(Distributions)</t>
  </si>
  <si>
    <t>CY Net Rental Income/(Loss)</t>
  </si>
  <si>
    <t>Less: Syndication Costs (enter as a negative)</t>
  </si>
  <si>
    <t>Ending Tax Capital Balance at 12/31/XX</t>
  </si>
  <si>
    <t>Company Name</t>
  </si>
  <si>
    <t>Preparer Name</t>
  </si>
  <si>
    <t>Preparer's Email Address</t>
  </si>
  <si>
    <t>Preparer's Phone</t>
  </si>
  <si>
    <t>MINIMUM GAIN ANALYSIS TEMPLATE - 2019</t>
  </si>
  <si>
    <t>Instructions: This form must be completed for all projects indicated in the Reporting Requirements spreadsheet available on the NEF website on tax basis.  The completed form should be uploaded via NEF's CPA Portal as a "Tax Workpaper.</t>
  </si>
  <si>
    <t>Building &amp; Other Depreciable Assets</t>
  </si>
  <si>
    <t>Per TR</t>
  </si>
  <si>
    <t>Accumulated Depreciation</t>
  </si>
  <si>
    <t>Adjusted tax basis in property</t>
  </si>
  <si>
    <t>Nonrecourse debt</t>
  </si>
  <si>
    <t>Accrued Interest on NR Debt</t>
  </si>
  <si>
    <t>Total Non-recourse liabilities</t>
  </si>
  <si>
    <t>Beginning Tax Capital</t>
  </si>
  <si>
    <t>Current year losses</t>
  </si>
  <si>
    <t>2019 Contributions</t>
  </si>
  <si>
    <t>Ending Capital Balances</t>
  </si>
  <si>
    <t>Future Contributions</t>
  </si>
  <si>
    <t>Total Minimum Gain</t>
  </si>
  <si>
    <t>Is this during a credit or a compliance year (Y/N)</t>
  </si>
  <si>
    <t>y</t>
  </si>
  <si>
    <t>Gross Rents</t>
  </si>
  <si>
    <t>Minimum Gain Problem</t>
  </si>
  <si>
    <t>Adv</t>
  </si>
  <si>
    <t>Auto</t>
  </si>
  <si>
    <t>Analysis Prepared By:</t>
  </si>
  <si>
    <t>Cleaning</t>
  </si>
  <si>
    <t>Commission</t>
  </si>
  <si>
    <t>Insurance</t>
  </si>
  <si>
    <t>Legal</t>
  </si>
  <si>
    <t>Interest</t>
  </si>
  <si>
    <t>Repairs</t>
  </si>
  <si>
    <t>Taxes</t>
  </si>
  <si>
    <t>Utilities</t>
  </si>
  <si>
    <t>Wages</t>
  </si>
  <si>
    <t>Depr</t>
  </si>
  <si>
    <t>G&amp;A</t>
  </si>
  <si>
    <t>Sal &amp; Wages</t>
  </si>
  <si>
    <t>PM Fees</t>
  </si>
  <si>
    <t xml:space="preserve"> 163j Amortization</t>
  </si>
  <si>
    <t>Other P'ship Expenses</t>
  </si>
  <si>
    <t>Amortization</t>
  </si>
  <si>
    <t>Other Expesnes</t>
  </si>
  <si>
    <t>Total Expenses</t>
  </si>
  <si>
    <t>Net Loss</t>
  </si>
  <si>
    <t>To GP</t>
  </si>
  <si>
    <t>OPEX</t>
  </si>
  <si>
    <t>To LP</t>
  </si>
  <si>
    <t>Allocated to GP</t>
  </si>
  <si>
    <t>Interest Allocated to GP</t>
  </si>
  <si>
    <t>(A)</t>
  </si>
  <si>
    <t>(B)</t>
  </si>
  <si>
    <t>(C = B - A)</t>
  </si>
  <si>
    <t>(D)</t>
  </si>
  <si>
    <t xml:space="preserve">Net of Minimum Gain + Ending Tax Capital Account </t>
  </si>
  <si>
    <t>(E = C + D)</t>
  </si>
  <si>
    <t>*** NOTE: If E is negative, there is a minimum gain issue in the current year.  Losses need to be allocated to the GP to the extent of the negative balance for line E ***</t>
  </si>
  <si>
    <t>Total</t>
  </si>
  <si>
    <t>General Parnter/Managing Member</t>
  </si>
  <si>
    <t>Limited Partner/Investor Member</t>
  </si>
  <si>
    <t>Real Estate Tax Escrow (only if Accrued RE Taxes are included in NR Debt)</t>
  </si>
  <si>
    <t>Replacement reserves (only if bank has claim to cash in event of default)</t>
  </si>
  <si>
    <t>Qualified Nonrecourse Debt 1</t>
  </si>
  <si>
    <t>Qualified Nonrecourse Debt 2</t>
  </si>
  <si>
    <t>Qualified Nonrecourse Debt 3</t>
  </si>
  <si>
    <t>Qualified Nonrecourse Debt 4</t>
  </si>
  <si>
    <t>Qualified Nonrecourse Debt 5</t>
  </si>
  <si>
    <t>Accrued Interest on Qualified Nonrecourse Debt 1</t>
  </si>
  <si>
    <t>Accrued Interest on Qualified Nonrecourse Debt 2</t>
  </si>
  <si>
    <t>Accrued Interest on Qualified Nonrecourse Debt 3</t>
  </si>
  <si>
    <t>Accrued Interest on Qualified Nonrecourse Debt 4</t>
  </si>
  <si>
    <t>Accrued Interest on Qualified Nonrecourse Debt 5</t>
  </si>
  <si>
    <t>Minimum Gain Issue</t>
  </si>
  <si>
    <t xml:space="preserve">    Less: 754 Asset Cost (only if included in Depreciable Assets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</si>
</sst>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name val="Arial"/>
      <family val="2"/>
    </font>
    <font>
      <i/>
      <sz val="11"/>
      <color theme="1"/>
      <name val="Calibri"/>
      <family val="2"/>
      <scheme val="minor"/>
    </font>
    <font>
      <b/>
      <u val="singleAccounting"/>
      <sz val="11"/>
      <color theme="1"/>
      <name val="Calibri"/>
      <family val="2"/>
      <scheme val="minor"/>
    </font>
    <font>
      <sz val="11"/>
      <color rgb="FFFF0000"/>
      <name val="Calibri"/>
      <family val="2"/>
      <scheme val="minor"/>
    </font>
    <font>
      <b/>
      <sz val="11"/>
      <color rgb="FFFF0000"/>
      <name val="Calibri"/>
      <family val="2"/>
      <scheme val="minor"/>
    </font>
    <font>
      <b/>
      <sz val="12"/>
      <color theme="0"/>
      <name val="Calibri"/>
      <family val="2"/>
      <scheme val="minor"/>
    </font>
    <font>
      <sz val="10"/>
      <name val="Arial"/>
      <family val="2"/>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medium">
        <color indexed="64"/>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93">
    <xf numFmtId="0" fontId="0" fillId="0" borderId="0" xfId="0"/>
    <xf numFmtId="43" fontId="0" fillId="0" borderId="0" xfId="1" applyFont="1"/>
    <xf numFmtId="43" fontId="2" fillId="0" borderId="0" xfId="1" applyFont="1" applyAlignment="1">
      <alignment horizontal="right" vertical="center"/>
    </xf>
    <xf numFmtId="43" fontId="0" fillId="2" borderId="0" xfId="1" applyFont="1" applyFill="1" applyAlignment="1" applyProtection="1">
      <alignment vertical="center" wrapText="1"/>
      <protection locked="0"/>
    </xf>
    <xf numFmtId="43" fontId="6" fillId="0" borderId="0" xfId="1" applyFont="1" applyAlignment="1">
      <alignment horizontal="center"/>
    </xf>
    <xf numFmtId="43" fontId="0" fillId="0" borderId="0" xfId="1" applyFont="1" applyAlignment="1"/>
    <xf numFmtId="42" fontId="0" fillId="2" borderId="0" xfId="2" applyNumberFormat="1" applyFont="1" applyFill="1" applyProtection="1">
      <protection locked="0"/>
    </xf>
    <xf numFmtId="41" fontId="0" fillId="2" borderId="0" xfId="1" applyNumberFormat="1" applyFont="1" applyFill="1" applyProtection="1">
      <protection locked="0"/>
    </xf>
    <xf numFmtId="43" fontId="0" fillId="0" borderId="0" xfId="1" quotePrefix="1" applyFont="1" applyAlignment="1">
      <alignment horizontal="left" indent="2"/>
    </xf>
    <xf numFmtId="42" fontId="0" fillId="0" borderId="7" xfId="2" applyNumberFormat="1" applyFont="1" applyBorder="1"/>
    <xf numFmtId="42" fontId="0" fillId="2" borderId="0" xfId="1" applyNumberFormat="1" applyFont="1" applyFill="1" applyProtection="1">
      <protection locked="0"/>
    </xf>
    <xf numFmtId="43" fontId="0" fillId="0" borderId="0" xfId="1" applyFont="1" applyAlignment="1">
      <alignment horizontal="left"/>
    </xf>
    <xf numFmtId="43" fontId="2" fillId="0" borderId="0" xfId="1" applyFont="1" applyAlignment="1">
      <alignment horizontal="center"/>
    </xf>
    <xf numFmtId="41" fontId="0" fillId="3" borderId="0" xfId="1" applyNumberFormat="1" applyFont="1" applyFill="1"/>
    <xf numFmtId="43" fontId="0" fillId="0" borderId="0" xfId="1" applyFont="1" applyAlignment="1">
      <alignment horizontal="right"/>
    </xf>
    <xf numFmtId="43" fontId="0" fillId="3" borderId="0" xfId="1" applyFont="1" applyFill="1" applyAlignment="1">
      <alignment horizontal="center"/>
    </xf>
    <xf numFmtId="43" fontId="0" fillId="2" borderId="0" xfId="1" applyFont="1" applyFill="1" applyProtection="1">
      <protection locked="0"/>
    </xf>
    <xf numFmtId="14" fontId="0" fillId="0" borderId="0" xfId="0" applyNumberFormat="1"/>
    <xf numFmtId="0" fontId="0" fillId="0" borderId="8" xfId="0" applyBorder="1"/>
    <xf numFmtId="164" fontId="0" fillId="0" borderId="0" xfId="1" applyNumberFormat="1" applyFont="1"/>
    <xf numFmtId="164" fontId="0" fillId="0" borderId="8" xfId="1" applyNumberFormat="1" applyFont="1" applyBorder="1"/>
    <xf numFmtId="164" fontId="0" fillId="0" borderId="0" xfId="0" applyNumberFormat="1"/>
    <xf numFmtId="43" fontId="0" fillId="0" borderId="0" xfId="0" applyNumberFormat="1"/>
    <xf numFmtId="165" fontId="0" fillId="0" borderId="8" xfId="3" applyNumberFormat="1" applyFont="1" applyBorder="1"/>
    <xf numFmtId="164" fontId="0" fillId="0" borderId="7" xfId="0" applyNumberFormat="1" applyBorder="1"/>
    <xf numFmtId="42" fontId="0" fillId="0" borderId="0" xfId="0" applyNumberFormat="1"/>
    <xf numFmtId="166" fontId="0" fillId="0" borderId="0" xfId="3" applyNumberFormat="1" applyFont="1"/>
    <xf numFmtId="164" fontId="7" fillId="0" borderId="0" xfId="1" applyNumberFormat="1" applyFont="1"/>
    <xf numFmtId="42" fontId="0" fillId="4" borderId="0" xfId="2" applyNumberFormat="1" applyFont="1" applyFill="1" applyProtection="1">
      <protection locked="0"/>
    </xf>
    <xf numFmtId="41" fontId="0" fillId="4" borderId="0" xfId="1" applyNumberFormat="1" applyFont="1" applyFill="1" applyProtection="1">
      <protection locked="0"/>
    </xf>
    <xf numFmtId="42" fontId="0" fillId="4" borderId="0" xfId="1" applyNumberFormat="1" applyFont="1" applyFill="1" applyProtection="1">
      <protection locked="0"/>
    </xf>
    <xf numFmtId="43" fontId="0" fillId="4" borderId="0" xfId="1" applyFont="1" applyFill="1" applyProtection="1">
      <protection locked="0"/>
    </xf>
    <xf numFmtId="0" fontId="2" fillId="0" borderId="0" xfId="0" applyFont="1"/>
    <xf numFmtId="43" fontId="0" fillId="0" borderId="0" xfId="1" applyFont="1" applyFill="1" applyAlignment="1" applyProtection="1">
      <alignment vertical="center" wrapText="1"/>
      <protection locked="0"/>
    </xf>
    <xf numFmtId="42" fontId="0" fillId="0" borderId="0" xfId="2" applyNumberFormat="1" applyFont="1" applyFill="1" applyProtection="1">
      <protection locked="0"/>
    </xf>
    <xf numFmtId="41" fontId="0" fillId="0" borderId="0" xfId="1" applyNumberFormat="1" applyFont="1" applyFill="1" applyProtection="1">
      <protection locked="0"/>
    </xf>
    <xf numFmtId="42" fontId="0" fillId="0" borderId="0" xfId="1" applyNumberFormat="1" applyFont="1" applyFill="1" applyProtection="1">
      <protection locked="0"/>
    </xf>
    <xf numFmtId="0" fontId="12" fillId="0" borderId="0" xfId="0" applyFont="1"/>
    <xf numFmtId="43" fontId="14" fillId="4" borderId="0" xfId="1" applyFont="1" applyFill="1" applyAlignment="1" applyProtection="1">
      <alignment vertical="center" wrapText="1"/>
      <protection locked="0"/>
    </xf>
    <xf numFmtId="0" fontId="14" fillId="0" borderId="0" xfId="0" applyFont="1"/>
    <xf numFmtId="41" fontId="2" fillId="0" borderId="10" xfId="1" applyNumberFormat="1" applyFont="1" applyFill="1" applyBorder="1" applyProtection="1"/>
    <xf numFmtId="42" fontId="8" fillId="0" borderId="0" xfId="2" applyNumberFormat="1" applyFont="1" applyBorder="1" applyAlignment="1" applyProtection="1">
      <alignment horizontal="center"/>
    </xf>
    <xf numFmtId="42" fontId="2" fillId="0" borderId="0" xfId="2" applyNumberFormat="1" applyFont="1" applyBorder="1" applyProtection="1"/>
    <xf numFmtId="0" fontId="12" fillId="0" borderId="0" xfId="0" applyFont="1" applyProtection="1">
      <protection locked="0"/>
    </xf>
    <xf numFmtId="0" fontId="11" fillId="0" borderId="0" xfId="0" applyFont="1" applyProtection="1">
      <protection locked="0"/>
    </xf>
    <xf numFmtId="0" fontId="0" fillId="0" borderId="0" xfId="0" applyProtection="1">
      <protection locked="0"/>
    </xf>
    <xf numFmtId="0" fontId="2" fillId="0" borderId="0" xfId="0" applyFont="1" applyProtection="1">
      <protection locked="0"/>
    </xf>
    <xf numFmtId="43" fontId="0" fillId="0" borderId="0" xfId="1" applyFont="1" applyProtection="1">
      <protection locked="0"/>
    </xf>
    <xf numFmtId="0" fontId="14" fillId="0" borderId="0" xfId="0" applyFont="1" applyProtection="1">
      <protection locked="0"/>
    </xf>
    <xf numFmtId="43" fontId="13" fillId="0" borderId="0" xfId="1" applyFont="1" applyAlignment="1" applyProtection="1">
      <alignment horizontal="right" vertical="center"/>
      <protection locked="0"/>
    </xf>
    <xf numFmtId="0" fontId="13" fillId="0" borderId="0" xfId="0" applyFont="1" applyProtection="1">
      <protection locked="0"/>
    </xf>
    <xf numFmtId="43" fontId="2" fillId="0" borderId="0" xfId="1" applyFont="1" applyAlignment="1" applyProtection="1">
      <alignment horizontal="right" vertical="center"/>
      <protection locked="0"/>
    </xf>
    <xf numFmtId="43" fontId="9" fillId="5" borderId="0" xfId="1" applyFont="1" applyFill="1" applyAlignment="1" applyProtection="1">
      <alignment horizontal="center" wrapText="1"/>
      <protection locked="0"/>
    </xf>
    <xf numFmtId="166" fontId="0" fillId="0" borderId="0" xfId="3" applyNumberFormat="1" applyFont="1" applyProtection="1">
      <protection locked="0"/>
    </xf>
    <xf numFmtId="166" fontId="0" fillId="4" borderId="0" xfId="3" applyNumberFormat="1" applyFont="1" applyFill="1" applyProtection="1">
      <protection locked="0"/>
    </xf>
    <xf numFmtId="43" fontId="2" fillId="0" borderId="9" xfId="1" applyFont="1" applyBorder="1" applyAlignment="1" applyProtection="1">
      <alignment horizontal="left"/>
      <protection locked="0"/>
    </xf>
    <xf numFmtId="43" fontId="0" fillId="0" borderId="0" xfId="1" applyFont="1" applyAlignment="1" applyProtection="1">
      <protection locked="0"/>
    </xf>
    <xf numFmtId="43" fontId="2" fillId="0" borderId="0" xfId="1" quotePrefix="1" applyFont="1" applyAlignment="1" applyProtection="1">
      <alignment horizontal="left" indent="2"/>
      <protection locked="0"/>
    </xf>
    <xf numFmtId="42" fontId="0" fillId="0" borderId="7" xfId="2" applyNumberFormat="1" applyFont="1" applyBorder="1" applyProtection="1">
      <protection locked="0"/>
    </xf>
    <xf numFmtId="164" fontId="0" fillId="0" borderId="0" xfId="1" applyNumberFormat="1" applyFont="1" applyProtection="1">
      <protection locked="0"/>
    </xf>
    <xf numFmtId="14" fontId="0" fillId="0" borderId="0" xfId="0" applyNumberFormat="1" applyProtection="1">
      <protection locked="0"/>
    </xf>
    <xf numFmtId="43" fontId="2" fillId="0" borderId="0" xfId="1" applyFont="1" applyAlignment="1" applyProtection="1">
      <alignment horizontal="center"/>
      <protection locked="0"/>
    </xf>
    <xf numFmtId="41" fontId="2" fillId="0" borderId="0" xfId="1" applyNumberFormat="1" applyFont="1" applyFill="1" applyBorder="1" applyProtection="1">
      <protection locked="0"/>
    </xf>
    <xf numFmtId="164" fontId="0" fillId="0" borderId="0" xfId="1" applyNumberFormat="1" applyFont="1" applyBorder="1" applyProtection="1">
      <protection locked="0"/>
    </xf>
    <xf numFmtId="43" fontId="2" fillId="0" borderId="0" xfId="1" applyFont="1" applyAlignment="1" applyProtection="1">
      <alignment horizontal="left"/>
      <protection locked="0"/>
    </xf>
    <xf numFmtId="42" fontId="0" fillId="0" borderId="0" xfId="2" applyNumberFormat="1" applyFont="1" applyBorder="1" applyProtection="1">
      <protection locked="0"/>
    </xf>
    <xf numFmtId="43" fontId="2" fillId="0" borderId="0" xfId="1" applyFont="1" applyFill="1" applyBorder="1" applyAlignment="1" applyProtection="1">
      <alignment horizontal="center"/>
      <protection locked="0"/>
    </xf>
    <xf numFmtId="43" fontId="2" fillId="0" borderId="0" xfId="1" applyFont="1" applyProtection="1">
      <protection locked="0"/>
    </xf>
    <xf numFmtId="43" fontId="2" fillId="0" borderId="0" xfId="1" applyFont="1" applyAlignment="1" applyProtection="1">
      <alignment horizontal="right"/>
      <protection locked="0"/>
    </xf>
    <xf numFmtId="43" fontId="11" fillId="0" borderId="1" xfId="1" applyFont="1" applyBorder="1" applyAlignment="1" applyProtection="1">
      <alignment horizontal="center"/>
      <protection locked="0"/>
    </xf>
    <xf numFmtId="43" fontId="11" fillId="0" borderId="11" xfId="1" applyFont="1" applyBorder="1" applyAlignment="1" applyProtection="1">
      <alignment horizontal="center"/>
      <protection locked="0"/>
    </xf>
    <xf numFmtId="43" fontId="11" fillId="0" borderId="2" xfId="1" applyFont="1" applyBorder="1" applyAlignment="1" applyProtection="1">
      <alignment horizontal="center"/>
      <protection locked="0"/>
    </xf>
    <xf numFmtId="43" fontId="3" fillId="0" borderId="3" xfId="1" applyFont="1" applyBorder="1" applyAlignment="1" applyProtection="1">
      <alignment horizontal="center"/>
      <protection locked="0"/>
    </xf>
    <xf numFmtId="43" fontId="3" fillId="0" borderId="0" xfId="1" applyFont="1" applyBorder="1" applyAlignment="1" applyProtection="1">
      <alignment horizontal="center"/>
      <protection locked="0"/>
    </xf>
    <xf numFmtId="43" fontId="3" fillId="0" borderId="4" xfId="1" applyFont="1" applyBorder="1" applyAlignment="1" applyProtection="1">
      <alignment horizontal="center"/>
      <protection locked="0"/>
    </xf>
    <xf numFmtId="43" fontId="5" fillId="0" borderId="5" xfId="1" applyFont="1" applyBorder="1" applyAlignment="1" applyProtection="1">
      <alignment horizontal="left" wrapText="1"/>
      <protection locked="0"/>
    </xf>
    <xf numFmtId="43" fontId="5" fillId="0" borderId="12" xfId="1" applyFont="1" applyBorder="1" applyAlignment="1" applyProtection="1">
      <alignment horizontal="left" wrapText="1"/>
      <protection locked="0"/>
    </xf>
    <xf numFmtId="43" fontId="5" fillId="0" borderId="6" xfId="1" applyFont="1" applyBorder="1" applyAlignment="1" applyProtection="1">
      <alignment horizontal="left"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3" fontId="8" fillId="0" borderId="11" xfId="1" applyFont="1" applyFill="1" applyBorder="1" applyAlignment="1" applyProtection="1">
      <alignment horizontal="center" wrapText="1"/>
      <protection locked="0"/>
    </xf>
    <xf numFmtId="43" fontId="8" fillId="0" borderId="0" xfId="1" applyFont="1" applyFill="1" applyBorder="1" applyAlignment="1" applyProtection="1">
      <alignment horizontal="center" wrapText="1"/>
      <protection locked="0"/>
    </xf>
    <xf numFmtId="43" fontId="3" fillId="0" borderId="1" xfId="1" applyFont="1" applyBorder="1" applyAlignment="1">
      <alignment horizontal="center"/>
    </xf>
    <xf numFmtId="43" fontId="3" fillId="0" borderId="2" xfId="1" applyFont="1" applyBorder="1" applyAlignment="1">
      <alignment horizontal="center"/>
    </xf>
    <xf numFmtId="43" fontId="3" fillId="0" borderId="3" xfId="1" applyFont="1" applyBorder="1" applyAlignment="1">
      <alignment horizontal="center"/>
    </xf>
    <xf numFmtId="43" fontId="3" fillId="0" borderId="4" xfId="1"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3" xfId="1" applyNumberFormat="1" applyFont="1" applyBorder="1" applyAlignment="1">
      <alignment horizontal="center"/>
    </xf>
    <xf numFmtId="0" fontId="0" fillId="0" borderId="4" xfId="1" applyNumberFormat="1" applyFont="1" applyBorder="1" applyAlignment="1">
      <alignment horizontal="center"/>
    </xf>
    <xf numFmtId="43" fontId="5" fillId="0" borderId="5" xfId="1" applyFont="1" applyBorder="1" applyAlignment="1">
      <alignment horizontal="left" wrapText="1"/>
    </xf>
    <xf numFmtId="43" fontId="5" fillId="0" borderId="6" xfId="1" applyFont="1" applyBorder="1" applyAlignment="1">
      <alignment horizontal="left" wrapText="1"/>
    </xf>
  </cellXfs>
  <cellStyles count="5">
    <cellStyle name="Comma" xfId="1" builtinId="3"/>
    <cellStyle name="Currency" xfId="2" builtinId="4"/>
    <cellStyle name="Normal" xfId="0" builtinId="0"/>
    <cellStyle name="Normal 2 2" xfId="4" xr:uid="{C558E67F-4D9E-4429-AC21-16EF11E7E6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3DE8-D216-4B47-985F-429298FB80E3}">
  <dimension ref="A1:Q65"/>
  <sheetViews>
    <sheetView tabSelected="1" topLeftCell="A9" zoomScale="80" zoomScaleNormal="80" workbookViewId="0">
      <selection activeCell="G10" sqref="G10"/>
    </sheetView>
  </sheetViews>
  <sheetFormatPr defaultRowHeight="15" x14ac:dyDescent="0.25"/>
  <cols>
    <col min="1" max="1" width="1.7109375" customWidth="1"/>
    <col min="2" max="2" width="76.28515625" customWidth="1"/>
    <col min="3" max="6" width="24.7109375" customWidth="1"/>
    <col min="7" max="7" width="10.7109375" style="32" customWidth="1"/>
    <col min="9" max="9" width="11.5703125" bestFit="1" customWidth="1"/>
    <col min="10" max="10" width="12.85546875" customWidth="1"/>
  </cols>
  <sheetData>
    <row r="1" spans="1:17" s="37" customFormat="1" ht="20.100000000000001" customHeight="1" x14ac:dyDescent="0.35">
      <c r="A1" s="43"/>
      <c r="B1" s="69" t="s">
        <v>0</v>
      </c>
      <c r="C1" s="70"/>
      <c r="D1" s="70"/>
      <c r="E1" s="70"/>
      <c r="F1" s="71"/>
      <c r="G1" s="44"/>
      <c r="H1" s="43"/>
      <c r="I1" s="43"/>
      <c r="J1" s="43"/>
      <c r="K1" s="43"/>
      <c r="L1" s="43"/>
      <c r="M1" s="43"/>
      <c r="N1" s="43"/>
      <c r="O1" s="43"/>
      <c r="P1" s="43"/>
      <c r="Q1" s="43"/>
    </row>
    <row r="2" spans="1:17" ht="20.100000000000001" customHeight="1" x14ac:dyDescent="0.25">
      <c r="A2" s="45"/>
      <c r="B2" s="72"/>
      <c r="C2" s="73"/>
      <c r="D2" s="73"/>
      <c r="E2" s="73"/>
      <c r="F2" s="74"/>
      <c r="G2" s="46"/>
      <c r="H2" s="45"/>
      <c r="I2" s="45"/>
      <c r="J2" s="45"/>
      <c r="K2" s="45"/>
      <c r="L2" s="45"/>
      <c r="M2" s="45"/>
      <c r="N2" s="45"/>
      <c r="O2" s="45"/>
      <c r="P2" s="45"/>
      <c r="Q2" s="45"/>
    </row>
    <row r="3" spans="1:17" ht="20.100000000000001" customHeight="1" x14ac:dyDescent="0.25">
      <c r="A3" s="45"/>
      <c r="B3" s="78" t="s">
        <v>1</v>
      </c>
      <c r="C3" s="79"/>
      <c r="D3" s="79"/>
      <c r="E3" s="79"/>
      <c r="F3" s="80"/>
      <c r="G3" s="46"/>
      <c r="H3" s="45"/>
      <c r="I3" s="45"/>
      <c r="J3" s="45"/>
      <c r="K3" s="45"/>
      <c r="L3" s="45"/>
      <c r="M3" s="45"/>
      <c r="N3" s="45"/>
      <c r="O3" s="45"/>
      <c r="P3" s="45"/>
      <c r="Q3" s="45"/>
    </row>
    <row r="4" spans="1:17" ht="20.100000000000001" customHeight="1" x14ac:dyDescent="0.25">
      <c r="A4" s="45"/>
      <c r="B4" s="78"/>
      <c r="C4" s="79"/>
      <c r="D4" s="79"/>
      <c r="E4" s="79"/>
      <c r="F4" s="80"/>
      <c r="G4" s="46"/>
      <c r="H4" s="45"/>
      <c r="I4" s="45"/>
      <c r="J4" s="45"/>
      <c r="K4" s="45"/>
      <c r="L4" s="45"/>
      <c r="M4" s="45"/>
      <c r="N4" s="45"/>
      <c r="O4" s="45"/>
      <c r="P4" s="45"/>
      <c r="Q4" s="45"/>
    </row>
    <row r="5" spans="1:17" ht="20.100000000000001" customHeight="1" thickBot="1" x14ac:dyDescent="0.3">
      <c r="A5" s="45"/>
      <c r="B5" s="75"/>
      <c r="C5" s="76"/>
      <c r="D5" s="76"/>
      <c r="E5" s="76"/>
      <c r="F5" s="77"/>
      <c r="G5" s="46"/>
      <c r="H5" s="45"/>
      <c r="I5" s="45"/>
      <c r="J5" s="45"/>
      <c r="K5" s="45"/>
      <c r="L5" s="45"/>
      <c r="M5" s="45"/>
      <c r="N5" s="45"/>
      <c r="O5" s="45"/>
      <c r="P5" s="45"/>
      <c r="Q5" s="45"/>
    </row>
    <row r="6" spans="1:17" ht="20.100000000000001" customHeight="1" x14ac:dyDescent="0.25">
      <c r="A6" s="45"/>
      <c r="B6" s="47"/>
      <c r="C6" s="47"/>
      <c r="D6" s="47"/>
      <c r="E6" s="47"/>
      <c r="F6" s="47"/>
      <c r="G6" s="46"/>
      <c r="H6" s="45"/>
      <c r="I6" s="45"/>
      <c r="J6" s="45"/>
      <c r="K6" s="45"/>
      <c r="L6" s="45"/>
      <c r="M6" s="45"/>
      <c r="N6" s="45"/>
      <c r="O6" s="45"/>
      <c r="P6" s="45"/>
      <c r="Q6" s="45"/>
    </row>
    <row r="7" spans="1:17" s="39" customFormat="1" ht="20.100000000000001" customHeight="1" x14ac:dyDescent="0.3">
      <c r="A7" s="48"/>
      <c r="B7" s="49" t="s">
        <v>2</v>
      </c>
      <c r="C7" s="38"/>
      <c r="D7" s="38"/>
      <c r="E7" s="38"/>
      <c r="F7" s="38"/>
      <c r="G7" s="50"/>
      <c r="H7" s="48"/>
      <c r="I7" s="48"/>
      <c r="J7" s="48"/>
      <c r="K7" s="48"/>
      <c r="L7" s="48"/>
      <c r="M7" s="48"/>
      <c r="N7" s="48"/>
      <c r="O7" s="48"/>
      <c r="P7" s="48"/>
      <c r="Q7" s="48"/>
    </row>
    <row r="8" spans="1:17" ht="20.100000000000001" customHeight="1" x14ac:dyDescent="0.25">
      <c r="A8" s="45"/>
      <c r="B8" s="51"/>
      <c r="C8" s="33"/>
      <c r="D8" s="33"/>
      <c r="E8" s="33"/>
      <c r="F8" s="33"/>
      <c r="G8" s="46"/>
      <c r="H8" s="45"/>
      <c r="I8" s="45"/>
      <c r="J8" s="45"/>
      <c r="K8" s="45"/>
      <c r="L8" s="45"/>
      <c r="M8" s="45"/>
      <c r="N8" s="45"/>
      <c r="O8" s="45"/>
      <c r="P8" s="45"/>
      <c r="Q8" s="45"/>
    </row>
    <row r="9" spans="1:17" ht="57" customHeight="1" x14ac:dyDescent="0.25">
      <c r="A9" s="45"/>
      <c r="B9" s="47"/>
      <c r="C9" s="52" t="s">
        <v>74</v>
      </c>
      <c r="D9" s="52" t="s">
        <v>75</v>
      </c>
      <c r="E9" s="52" t="s">
        <v>76</v>
      </c>
      <c r="F9" s="52" t="s">
        <v>76</v>
      </c>
      <c r="G9" s="46"/>
      <c r="H9" s="45"/>
      <c r="I9" s="45"/>
      <c r="J9" s="45"/>
      <c r="K9" s="45"/>
      <c r="L9" s="45"/>
      <c r="M9" s="45"/>
      <c r="N9" s="45"/>
      <c r="O9" s="45"/>
      <c r="P9" s="45"/>
      <c r="Q9" s="45"/>
    </row>
    <row r="10" spans="1:17" ht="20.100000000000001" customHeight="1" x14ac:dyDescent="0.25">
      <c r="A10" s="45"/>
      <c r="B10" s="47"/>
      <c r="C10" s="53">
        <f>SUM(D10:F10)</f>
        <v>0</v>
      </c>
      <c r="D10" s="54"/>
      <c r="E10" s="54"/>
      <c r="F10" s="54"/>
      <c r="G10" s="46"/>
      <c r="H10" s="45"/>
      <c r="I10" s="45"/>
      <c r="J10" s="45"/>
      <c r="K10" s="45"/>
      <c r="L10" s="45"/>
      <c r="M10" s="45"/>
      <c r="N10" s="45"/>
      <c r="O10" s="45"/>
      <c r="P10" s="45"/>
      <c r="Q10" s="45"/>
    </row>
    <row r="11" spans="1:17" ht="20.100000000000001" customHeight="1" x14ac:dyDescent="0.25">
      <c r="A11" s="45"/>
      <c r="B11" s="55" t="s">
        <v>3</v>
      </c>
      <c r="C11" s="56"/>
      <c r="D11" s="56"/>
      <c r="E11" s="56"/>
      <c r="F11" s="56"/>
      <c r="G11" s="46"/>
      <c r="H11" s="45"/>
      <c r="I11" s="45"/>
      <c r="J11" s="45"/>
      <c r="K11" s="45"/>
      <c r="L11" s="45"/>
      <c r="M11" s="45"/>
      <c r="N11" s="45"/>
      <c r="O11" s="45"/>
      <c r="P11" s="45"/>
      <c r="Q11" s="45"/>
    </row>
    <row r="12" spans="1:17" ht="20.100000000000001" customHeight="1" x14ac:dyDescent="0.25">
      <c r="A12" s="45"/>
      <c r="B12" s="47" t="s">
        <v>6</v>
      </c>
      <c r="C12" s="29"/>
      <c r="D12" s="35">
        <f>C12*$D$10</f>
        <v>0</v>
      </c>
      <c r="E12" s="35">
        <f>C12*$E$10</f>
        <v>0</v>
      </c>
      <c r="F12" s="35">
        <f>C12*$F$10</f>
        <v>0</v>
      </c>
      <c r="G12" s="46"/>
      <c r="H12" s="45"/>
      <c r="I12" s="45"/>
      <c r="J12" s="45"/>
      <c r="K12" s="45"/>
      <c r="L12" s="45"/>
      <c r="M12" s="45"/>
      <c r="N12" s="45"/>
      <c r="O12" s="45"/>
      <c r="P12" s="45"/>
      <c r="Q12" s="45"/>
    </row>
    <row r="13" spans="1:17" ht="20.100000000000001" customHeight="1" x14ac:dyDescent="0.25">
      <c r="A13" s="45"/>
      <c r="B13" s="47" t="s">
        <v>4</v>
      </c>
      <c r="C13" s="28"/>
      <c r="D13" s="35">
        <f t="shared" ref="D13:D14" si="0">C13*$D$10</f>
        <v>0</v>
      </c>
      <c r="E13" s="35">
        <f t="shared" ref="E13:E21" si="1">C13*$E$10</f>
        <v>0</v>
      </c>
      <c r="F13" s="35">
        <f>C13*$F$10</f>
        <v>0</v>
      </c>
      <c r="G13" s="46"/>
      <c r="H13" s="45"/>
      <c r="I13" s="45"/>
      <c r="J13" s="45"/>
      <c r="K13" s="45"/>
      <c r="L13" s="45"/>
      <c r="M13" s="45"/>
      <c r="N13" s="45"/>
      <c r="O13" s="45"/>
      <c r="P13" s="45"/>
      <c r="Q13" s="45"/>
    </row>
    <row r="14" spans="1:17" ht="20.100000000000001" customHeight="1" x14ac:dyDescent="0.25">
      <c r="A14" s="45"/>
      <c r="B14" s="47" t="s">
        <v>90</v>
      </c>
      <c r="C14" s="28"/>
      <c r="D14" s="35">
        <f t="shared" si="0"/>
        <v>0</v>
      </c>
      <c r="E14" s="35">
        <f t="shared" si="1"/>
        <v>0</v>
      </c>
      <c r="F14" s="35">
        <f>C14*$F$10</f>
        <v>0</v>
      </c>
      <c r="G14" s="46"/>
      <c r="H14" s="45"/>
      <c r="I14" s="45"/>
      <c r="J14" s="45"/>
      <c r="K14" s="45"/>
      <c r="L14" s="45"/>
      <c r="M14" s="45"/>
      <c r="N14" s="45"/>
      <c r="O14" s="45"/>
      <c r="P14" s="45"/>
      <c r="Q14" s="45"/>
    </row>
    <row r="15" spans="1:17" ht="20.100000000000001" customHeight="1" x14ac:dyDescent="0.25">
      <c r="A15" s="45"/>
      <c r="B15" s="47"/>
      <c r="C15" s="34"/>
      <c r="D15" s="34"/>
      <c r="E15" s="35"/>
      <c r="F15" s="34"/>
      <c r="G15" s="46"/>
      <c r="H15" s="45"/>
      <c r="I15" s="45"/>
      <c r="J15" s="45"/>
      <c r="K15" s="45"/>
      <c r="L15" s="45"/>
      <c r="M15" s="45"/>
      <c r="N15" s="45"/>
      <c r="O15" s="45"/>
      <c r="P15" s="45"/>
      <c r="Q15" s="45"/>
    </row>
    <row r="16" spans="1:17" ht="20.100000000000001" customHeight="1" x14ac:dyDescent="0.25">
      <c r="A16" s="45"/>
      <c r="B16" s="47" t="s">
        <v>5</v>
      </c>
      <c r="C16" s="29"/>
      <c r="D16" s="35">
        <f t="shared" ref="D16:D17" si="2">C16*$D$10</f>
        <v>0</v>
      </c>
      <c r="E16" s="35">
        <f t="shared" si="1"/>
        <v>0</v>
      </c>
      <c r="F16" s="35">
        <f>C16*$F$10</f>
        <v>0</v>
      </c>
      <c r="G16" s="46"/>
      <c r="H16" s="45"/>
      <c r="I16" s="45"/>
      <c r="J16" s="45"/>
      <c r="K16" s="45"/>
      <c r="L16" s="45"/>
      <c r="M16" s="45"/>
      <c r="N16" s="45"/>
      <c r="O16" s="45"/>
      <c r="P16" s="45"/>
      <c r="Q16" s="45"/>
    </row>
    <row r="17" spans="1:17" ht="20.100000000000001" customHeight="1" x14ac:dyDescent="0.25">
      <c r="A17" s="45"/>
      <c r="B17" s="47" t="s">
        <v>90</v>
      </c>
      <c r="C17" s="29"/>
      <c r="D17" s="35">
        <f t="shared" si="2"/>
        <v>0</v>
      </c>
      <c r="E17" s="35">
        <f t="shared" si="1"/>
        <v>0</v>
      </c>
      <c r="F17" s="35">
        <f>C17*$F$10</f>
        <v>0</v>
      </c>
      <c r="G17" s="46"/>
      <c r="H17" s="45"/>
      <c r="I17" s="45"/>
      <c r="J17" s="45"/>
      <c r="K17" s="45"/>
      <c r="L17" s="45"/>
      <c r="M17" s="45"/>
      <c r="N17" s="45"/>
      <c r="O17" s="45"/>
      <c r="P17" s="45"/>
      <c r="Q17" s="45"/>
    </row>
    <row r="18" spans="1:17" ht="20.100000000000001" customHeight="1" x14ac:dyDescent="0.25">
      <c r="A18" s="45"/>
      <c r="B18" s="47"/>
      <c r="C18" s="35"/>
      <c r="D18" s="35"/>
      <c r="E18" s="35"/>
      <c r="F18" s="35"/>
      <c r="G18" s="46"/>
      <c r="H18" s="45"/>
      <c r="I18" s="45"/>
      <c r="J18" s="45"/>
      <c r="K18" s="45"/>
      <c r="L18" s="45"/>
      <c r="M18" s="45"/>
      <c r="N18" s="45"/>
      <c r="O18" s="45"/>
      <c r="P18" s="45"/>
      <c r="Q18" s="45"/>
    </row>
    <row r="19" spans="1:17" ht="20.100000000000001" customHeight="1" x14ac:dyDescent="0.25">
      <c r="A19" s="45"/>
      <c r="B19" s="47" t="s">
        <v>77</v>
      </c>
      <c r="C19" s="29"/>
      <c r="D19" s="35">
        <f t="shared" ref="D19:D20" si="3">C19*$D$10</f>
        <v>0</v>
      </c>
      <c r="E19" s="35">
        <f t="shared" si="1"/>
        <v>0</v>
      </c>
      <c r="F19" s="35">
        <f>C19*$F$10</f>
        <v>0</v>
      </c>
      <c r="G19" s="46"/>
      <c r="H19" s="45"/>
      <c r="I19" s="45"/>
      <c r="J19" s="45"/>
      <c r="K19" s="45"/>
      <c r="L19" s="45"/>
      <c r="M19" s="45"/>
      <c r="N19" s="45"/>
      <c r="O19" s="45"/>
      <c r="P19" s="45"/>
      <c r="Q19" s="45"/>
    </row>
    <row r="20" spans="1:17" ht="20.100000000000001" customHeight="1" x14ac:dyDescent="0.25">
      <c r="A20" s="45"/>
      <c r="B20" s="47" t="s">
        <v>78</v>
      </c>
      <c r="C20" s="29"/>
      <c r="D20" s="35">
        <f t="shared" si="3"/>
        <v>0</v>
      </c>
      <c r="E20" s="35">
        <f t="shared" si="1"/>
        <v>0</v>
      </c>
      <c r="F20" s="35">
        <f>C20*$F$10</f>
        <v>0</v>
      </c>
      <c r="G20" s="46"/>
      <c r="H20" s="45"/>
      <c r="I20" s="45"/>
      <c r="J20" s="45"/>
      <c r="K20" s="45"/>
      <c r="L20" s="45"/>
      <c r="M20" s="45"/>
      <c r="N20" s="45"/>
      <c r="O20" s="45"/>
      <c r="P20" s="45"/>
      <c r="Q20" s="45"/>
    </row>
    <row r="21" spans="1:17" ht="20.100000000000001" customHeight="1" thickBot="1" x14ac:dyDescent="0.3">
      <c r="A21" s="45"/>
      <c r="B21" s="57" t="s">
        <v>7</v>
      </c>
      <c r="C21" s="58">
        <f>SUM(C12:C20)</f>
        <v>0</v>
      </c>
      <c r="D21" s="58">
        <f t="shared" ref="D21:F21" si="4">SUM(D12:D20)</f>
        <v>0</v>
      </c>
      <c r="E21" s="58">
        <f t="shared" si="4"/>
        <v>0</v>
      </c>
      <c r="F21" s="58">
        <f t="shared" si="4"/>
        <v>0</v>
      </c>
      <c r="G21" s="46" t="s">
        <v>67</v>
      </c>
      <c r="H21" s="45"/>
      <c r="I21" s="45"/>
      <c r="J21" s="45"/>
      <c r="K21" s="45"/>
      <c r="L21" s="45"/>
      <c r="M21" s="45"/>
      <c r="N21" s="45"/>
      <c r="O21" s="45"/>
      <c r="P21" s="45"/>
      <c r="Q21" s="45"/>
    </row>
    <row r="22" spans="1:17" ht="20.100000000000001" customHeight="1" thickTop="1" x14ac:dyDescent="0.25">
      <c r="A22" s="45"/>
      <c r="B22" s="47"/>
      <c r="C22" s="47"/>
      <c r="D22" s="47"/>
      <c r="E22" s="47"/>
      <c r="F22" s="47"/>
      <c r="G22" s="46"/>
      <c r="H22" s="45"/>
      <c r="I22" s="45"/>
      <c r="J22" s="45"/>
      <c r="K22" s="45"/>
      <c r="L22" s="45"/>
      <c r="M22" s="45"/>
      <c r="N22" s="45"/>
      <c r="O22" s="45"/>
      <c r="P22" s="45"/>
      <c r="Q22" s="45"/>
    </row>
    <row r="23" spans="1:17" ht="20.100000000000001" customHeight="1" x14ac:dyDescent="0.25">
      <c r="A23" s="45"/>
      <c r="B23" s="47"/>
      <c r="C23" s="47"/>
      <c r="D23" s="47"/>
      <c r="E23" s="47"/>
      <c r="F23" s="47"/>
      <c r="G23" s="46"/>
      <c r="H23" s="45"/>
      <c r="I23" s="45"/>
      <c r="J23" s="45"/>
      <c r="K23" s="45"/>
      <c r="L23" s="45"/>
      <c r="M23" s="45"/>
      <c r="N23" s="45"/>
      <c r="O23" s="45"/>
      <c r="P23" s="45"/>
      <c r="Q23" s="45"/>
    </row>
    <row r="24" spans="1:17" ht="20.100000000000001" customHeight="1" x14ac:dyDescent="0.25">
      <c r="A24" s="45"/>
      <c r="B24" s="55" t="s">
        <v>8</v>
      </c>
      <c r="C24" s="47"/>
      <c r="D24" s="47"/>
      <c r="E24" s="47"/>
      <c r="F24" s="47"/>
      <c r="G24" s="46"/>
      <c r="H24" s="45"/>
      <c r="I24" s="45"/>
      <c r="J24" s="45"/>
      <c r="K24" s="45"/>
      <c r="L24" s="45"/>
      <c r="M24" s="45"/>
      <c r="N24" s="45"/>
      <c r="O24" s="45"/>
      <c r="P24" s="45"/>
      <c r="Q24" s="45"/>
    </row>
    <row r="25" spans="1:17" ht="20.100000000000001" customHeight="1" x14ac:dyDescent="0.25">
      <c r="A25" s="45"/>
      <c r="B25" s="47" t="s">
        <v>79</v>
      </c>
      <c r="C25" s="30"/>
      <c r="D25" s="35">
        <f t="shared" ref="D25:D34" si="5">C25*$D$10</f>
        <v>0</v>
      </c>
      <c r="E25" s="35">
        <f>C25*$E$10</f>
        <v>0</v>
      </c>
      <c r="F25" s="35">
        <f>C25*$F$10</f>
        <v>0</v>
      </c>
      <c r="G25" s="46"/>
      <c r="H25" s="45"/>
      <c r="I25" s="45"/>
      <c r="J25" s="45"/>
      <c r="K25" s="45"/>
      <c r="L25" s="45"/>
      <c r="M25" s="45"/>
      <c r="N25" s="45"/>
      <c r="O25" s="45"/>
      <c r="P25" s="45"/>
      <c r="Q25" s="45"/>
    </row>
    <row r="26" spans="1:17" ht="20.100000000000001" customHeight="1" x14ac:dyDescent="0.25">
      <c r="A26" s="45"/>
      <c r="B26" s="47" t="s">
        <v>80</v>
      </c>
      <c r="C26" s="30"/>
      <c r="D26" s="35">
        <f t="shared" si="5"/>
        <v>0</v>
      </c>
      <c r="E26" s="35">
        <f t="shared" ref="E26:E34" si="6">C26*$E$10</f>
        <v>0</v>
      </c>
      <c r="F26" s="35">
        <f>C26*$F$10</f>
        <v>0</v>
      </c>
      <c r="G26" s="46"/>
      <c r="H26" s="45"/>
      <c r="I26" s="45"/>
      <c r="J26" s="45"/>
      <c r="K26" s="45"/>
      <c r="L26" s="45"/>
      <c r="M26" s="45"/>
      <c r="N26" s="45"/>
      <c r="O26" s="45"/>
      <c r="P26" s="45"/>
      <c r="Q26" s="45"/>
    </row>
    <row r="27" spans="1:17" ht="20.100000000000001" customHeight="1" x14ac:dyDescent="0.25">
      <c r="A27" s="45"/>
      <c r="B27" s="47" t="s">
        <v>81</v>
      </c>
      <c r="C27" s="30"/>
      <c r="D27" s="35">
        <f t="shared" si="5"/>
        <v>0</v>
      </c>
      <c r="E27" s="35">
        <f t="shared" si="6"/>
        <v>0</v>
      </c>
      <c r="F27" s="35">
        <f>C27*$F$10</f>
        <v>0</v>
      </c>
      <c r="G27" s="46"/>
      <c r="H27" s="45"/>
      <c r="I27" s="45"/>
      <c r="J27" s="45"/>
      <c r="K27" s="45"/>
      <c r="L27" s="45"/>
      <c r="M27" s="45"/>
      <c r="N27" s="45"/>
      <c r="O27" s="45"/>
      <c r="P27" s="45"/>
      <c r="Q27" s="45"/>
    </row>
    <row r="28" spans="1:17" ht="20.100000000000001" customHeight="1" x14ac:dyDescent="0.25">
      <c r="A28" s="45"/>
      <c r="B28" s="47" t="s">
        <v>82</v>
      </c>
      <c r="C28" s="30"/>
      <c r="D28" s="35">
        <f t="shared" si="5"/>
        <v>0</v>
      </c>
      <c r="E28" s="35">
        <f t="shared" si="6"/>
        <v>0</v>
      </c>
      <c r="F28" s="35">
        <f>C28*$F$10</f>
        <v>0</v>
      </c>
      <c r="G28" s="46"/>
      <c r="H28" s="45"/>
      <c r="I28" s="45"/>
      <c r="J28" s="45"/>
      <c r="K28" s="45"/>
      <c r="L28" s="45"/>
      <c r="M28" s="45"/>
      <c r="N28" s="45"/>
      <c r="O28" s="45"/>
      <c r="P28" s="45"/>
      <c r="Q28" s="45"/>
    </row>
    <row r="29" spans="1:17" ht="20.100000000000001" customHeight="1" x14ac:dyDescent="0.25">
      <c r="A29" s="45"/>
      <c r="B29" s="47" t="s">
        <v>83</v>
      </c>
      <c r="C29" s="30"/>
      <c r="D29" s="35">
        <f t="shared" si="5"/>
        <v>0</v>
      </c>
      <c r="E29" s="35">
        <f t="shared" si="6"/>
        <v>0</v>
      </c>
      <c r="F29" s="35">
        <f>C29*$F$10</f>
        <v>0</v>
      </c>
      <c r="G29" s="46"/>
      <c r="H29" s="45"/>
      <c r="I29" s="45"/>
      <c r="J29" s="45"/>
      <c r="K29" s="45"/>
      <c r="L29" s="45"/>
      <c r="M29" s="45"/>
      <c r="N29" s="45"/>
      <c r="O29" s="45"/>
      <c r="P29" s="45"/>
      <c r="Q29" s="45"/>
    </row>
    <row r="30" spans="1:17" ht="20.100000000000001" customHeight="1" x14ac:dyDescent="0.25">
      <c r="A30" s="45"/>
      <c r="B30" s="47" t="s">
        <v>84</v>
      </c>
      <c r="C30" s="30"/>
      <c r="D30" s="35">
        <f>C30*$D$10</f>
        <v>0</v>
      </c>
      <c r="E30" s="35">
        <f t="shared" si="6"/>
        <v>0</v>
      </c>
      <c r="F30" s="35">
        <f>C30*$F$10</f>
        <v>0</v>
      </c>
      <c r="G30" s="46"/>
      <c r="H30" s="45"/>
      <c r="I30" s="45"/>
      <c r="J30" s="45"/>
      <c r="K30" s="45"/>
      <c r="L30" s="45"/>
      <c r="M30" s="45"/>
      <c r="N30" s="45"/>
      <c r="O30" s="45"/>
      <c r="P30" s="45"/>
      <c r="Q30" s="45"/>
    </row>
    <row r="31" spans="1:17" ht="20.100000000000001" customHeight="1" x14ac:dyDescent="0.25">
      <c r="A31" s="45"/>
      <c r="B31" s="47" t="s">
        <v>85</v>
      </c>
      <c r="C31" s="30"/>
      <c r="D31" s="35">
        <f t="shared" si="5"/>
        <v>0</v>
      </c>
      <c r="E31" s="35">
        <f t="shared" si="6"/>
        <v>0</v>
      </c>
      <c r="F31" s="35">
        <f>C31*$F$10</f>
        <v>0</v>
      </c>
      <c r="G31" s="46"/>
      <c r="H31" s="45"/>
      <c r="I31" s="45"/>
      <c r="J31" s="45"/>
      <c r="K31" s="45"/>
      <c r="L31" s="45"/>
      <c r="M31" s="45"/>
      <c r="N31" s="45"/>
      <c r="O31" s="45"/>
      <c r="P31" s="45"/>
      <c r="Q31" s="45"/>
    </row>
    <row r="32" spans="1:17" ht="20.100000000000001" customHeight="1" x14ac:dyDescent="0.25">
      <c r="A32" s="45"/>
      <c r="B32" s="47" t="s">
        <v>86</v>
      </c>
      <c r="C32" s="30"/>
      <c r="D32" s="35">
        <f t="shared" si="5"/>
        <v>0</v>
      </c>
      <c r="E32" s="35">
        <f t="shared" si="6"/>
        <v>0</v>
      </c>
      <c r="F32" s="35">
        <f>C32*$F$10</f>
        <v>0</v>
      </c>
      <c r="G32" s="46"/>
      <c r="H32" s="45"/>
      <c r="I32" s="45"/>
      <c r="J32" s="45"/>
      <c r="K32" s="45"/>
      <c r="L32" s="45"/>
      <c r="M32" s="45"/>
      <c r="N32" s="45"/>
      <c r="O32" s="45"/>
      <c r="P32" s="45"/>
      <c r="Q32" s="45"/>
    </row>
    <row r="33" spans="1:17" ht="20.100000000000001" customHeight="1" x14ac:dyDescent="0.25">
      <c r="A33" s="45"/>
      <c r="B33" s="47" t="s">
        <v>87</v>
      </c>
      <c r="C33" s="30"/>
      <c r="D33" s="35">
        <f t="shared" si="5"/>
        <v>0</v>
      </c>
      <c r="E33" s="35">
        <f t="shared" si="6"/>
        <v>0</v>
      </c>
      <c r="F33" s="35">
        <f>C33*$F$10</f>
        <v>0</v>
      </c>
      <c r="G33" s="46"/>
      <c r="H33" s="45"/>
      <c r="I33" s="45"/>
      <c r="J33" s="45"/>
      <c r="K33" s="45"/>
      <c r="L33" s="45"/>
      <c r="M33" s="45"/>
      <c r="N33" s="45"/>
      <c r="O33" s="45"/>
      <c r="P33" s="45"/>
      <c r="Q33" s="45"/>
    </row>
    <row r="34" spans="1:17" ht="20.100000000000001" customHeight="1" x14ac:dyDescent="0.25">
      <c r="A34" s="45"/>
      <c r="B34" s="47" t="s">
        <v>88</v>
      </c>
      <c r="C34" s="29"/>
      <c r="D34" s="35">
        <f t="shared" si="5"/>
        <v>0</v>
      </c>
      <c r="E34" s="35">
        <f t="shared" si="6"/>
        <v>0</v>
      </c>
      <c r="F34" s="35">
        <f>C34*$F$10</f>
        <v>0</v>
      </c>
      <c r="G34" s="46"/>
      <c r="H34" s="45"/>
      <c r="I34" s="45"/>
      <c r="J34" s="45"/>
      <c r="K34" s="45"/>
      <c r="L34" s="45"/>
      <c r="M34" s="45"/>
      <c r="N34" s="45"/>
      <c r="O34" s="45"/>
      <c r="P34" s="45"/>
      <c r="Q34" s="45"/>
    </row>
    <row r="35" spans="1:17" ht="20.100000000000001" customHeight="1" thickBot="1" x14ac:dyDescent="0.3">
      <c r="A35" s="45"/>
      <c r="B35" s="57" t="s">
        <v>9</v>
      </c>
      <c r="C35" s="58">
        <f>SUM(C25:C34)</f>
        <v>0</v>
      </c>
      <c r="D35" s="58">
        <f>SUM(D25:D34)</f>
        <v>0</v>
      </c>
      <c r="E35" s="58">
        <f>SUM(E25:E34)</f>
        <v>0</v>
      </c>
      <c r="F35" s="58">
        <f>SUM(F25:F34)</f>
        <v>0</v>
      </c>
      <c r="G35" s="46" t="s">
        <v>68</v>
      </c>
      <c r="H35" s="45"/>
      <c r="I35" s="59"/>
      <c r="J35" s="60"/>
      <c r="K35" s="45"/>
      <c r="L35" s="45"/>
      <c r="M35" s="45"/>
      <c r="N35" s="45"/>
      <c r="O35" s="45"/>
      <c r="P35" s="45"/>
      <c r="Q35" s="45"/>
    </row>
    <row r="36" spans="1:17" ht="20.100000000000001" customHeight="1" thickTop="1" x14ac:dyDescent="0.25">
      <c r="A36" s="45"/>
      <c r="B36" s="47"/>
      <c r="C36" s="47"/>
      <c r="D36" s="47"/>
      <c r="E36" s="47"/>
      <c r="F36" s="47"/>
      <c r="G36" s="46"/>
      <c r="H36" s="45"/>
      <c r="I36" s="59"/>
      <c r="J36" s="45"/>
      <c r="K36" s="45"/>
      <c r="L36" s="45"/>
      <c r="M36" s="45"/>
      <c r="N36" s="45"/>
      <c r="O36" s="45"/>
      <c r="P36" s="45"/>
      <c r="Q36" s="45"/>
    </row>
    <row r="37" spans="1:17" ht="20.100000000000001" customHeight="1" thickBot="1" x14ac:dyDescent="0.3">
      <c r="A37" s="45"/>
      <c r="B37" s="61" t="s">
        <v>10</v>
      </c>
      <c r="C37" s="40">
        <f>IF(C35-C21&gt;0,(C35-C21),0)</f>
        <v>0</v>
      </c>
      <c r="D37" s="40">
        <f t="shared" ref="D37:F37" si="7">IF(D35-D21&gt;0,(D35-D21),0)</f>
        <v>0</v>
      </c>
      <c r="E37" s="40">
        <f>IF(E35-E21&gt;0,(E35-E21),0)</f>
        <v>0</v>
      </c>
      <c r="F37" s="40">
        <f t="shared" si="7"/>
        <v>0</v>
      </c>
      <c r="G37" s="46" t="s">
        <v>69</v>
      </c>
      <c r="H37" s="45"/>
      <c r="I37" s="45"/>
      <c r="J37" s="45"/>
      <c r="K37" s="45"/>
      <c r="L37" s="45"/>
      <c r="M37" s="45"/>
      <c r="N37" s="45"/>
      <c r="O37" s="45"/>
      <c r="P37" s="45"/>
      <c r="Q37" s="45"/>
    </row>
    <row r="38" spans="1:17" ht="20.100000000000001" customHeight="1" thickTop="1" x14ac:dyDescent="0.25">
      <c r="A38" s="45"/>
      <c r="B38" s="61"/>
      <c r="C38" s="62"/>
      <c r="D38" s="62"/>
      <c r="E38" s="62"/>
      <c r="F38" s="62"/>
      <c r="G38" s="46"/>
      <c r="H38" s="45"/>
      <c r="I38" s="45"/>
      <c r="J38" s="45"/>
      <c r="K38" s="45"/>
      <c r="L38" s="45"/>
      <c r="M38" s="45"/>
      <c r="N38" s="45"/>
      <c r="O38" s="45"/>
      <c r="P38" s="45"/>
      <c r="Q38" s="45"/>
    </row>
    <row r="39" spans="1:17" ht="20.100000000000001" customHeight="1" x14ac:dyDescent="0.25">
      <c r="A39" s="45"/>
      <c r="B39" s="47"/>
      <c r="C39" s="47"/>
      <c r="D39" s="47"/>
      <c r="E39" s="47"/>
      <c r="F39" s="47"/>
      <c r="G39" s="46"/>
      <c r="H39" s="45"/>
      <c r="I39" s="45"/>
      <c r="J39" s="45"/>
      <c r="K39" s="45"/>
      <c r="L39" s="45"/>
      <c r="M39" s="45"/>
      <c r="N39" s="45"/>
      <c r="O39" s="45"/>
      <c r="P39" s="45"/>
      <c r="Q39" s="45"/>
    </row>
    <row r="40" spans="1:17" ht="20.100000000000001" customHeight="1" x14ac:dyDescent="0.25">
      <c r="A40" s="45"/>
      <c r="B40" s="55" t="s">
        <v>11</v>
      </c>
      <c r="C40" s="47"/>
      <c r="D40" s="47"/>
      <c r="E40" s="47"/>
      <c r="F40" s="47"/>
      <c r="G40" s="46"/>
      <c r="H40" s="45"/>
      <c r="I40" s="63"/>
      <c r="J40" s="45"/>
      <c r="K40" s="45"/>
      <c r="L40" s="45"/>
      <c r="M40" s="45"/>
      <c r="N40" s="45"/>
      <c r="O40" s="45"/>
      <c r="P40" s="45"/>
      <c r="Q40" s="45"/>
    </row>
    <row r="41" spans="1:17" ht="20.100000000000001" customHeight="1" x14ac:dyDescent="0.25">
      <c r="A41" s="45"/>
      <c r="B41" s="47" t="s">
        <v>12</v>
      </c>
      <c r="C41" s="36">
        <f>SUM(D41:F41)</f>
        <v>0</v>
      </c>
      <c r="D41" s="30"/>
      <c r="E41" s="30"/>
      <c r="F41" s="30"/>
      <c r="G41" s="46"/>
      <c r="H41" s="45"/>
      <c r="I41" s="63"/>
      <c r="J41" s="45"/>
      <c r="K41" s="45"/>
      <c r="L41" s="45"/>
      <c r="M41" s="45"/>
      <c r="N41" s="45"/>
      <c r="O41" s="45"/>
      <c r="P41" s="45"/>
      <c r="Q41" s="45"/>
    </row>
    <row r="42" spans="1:17" ht="20.100000000000001" customHeight="1" x14ac:dyDescent="0.25">
      <c r="A42" s="45"/>
      <c r="B42" s="47" t="s">
        <v>13</v>
      </c>
      <c r="C42" s="36">
        <f>SUM(D42:F42)</f>
        <v>0</v>
      </c>
      <c r="D42" s="29"/>
      <c r="E42" s="29"/>
      <c r="F42" s="29"/>
      <c r="G42" s="46"/>
      <c r="H42" s="45"/>
      <c r="I42" s="45"/>
      <c r="J42" s="45"/>
      <c r="K42" s="45"/>
      <c r="L42" s="45"/>
      <c r="M42" s="45"/>
      <c r="N42" s="45"/>
      <c r="O42" s="45"/>
      <c r="P42" s="45"/>
      <c r="Q42" s="45"/>
    </row>
    <row r="43" spans="1:17" ht="20.100000000000001" customHeight="1" x14ac:dyDescent="0.25">
      <c r="A43" s="45"/>
      <c r="B43" s="47" t="s">
        <v>14</v>
      </c>
      <c r="C43" s="29"/>
      <c r="D43" s="35">
        <f t="shared" ref="D43:D44" si="8">C43*$D$10</f>
        <v>0</v>
      </c>
      <c r="E43" s="35">
        <f>C43*$E$10</f>
        <v>0</v>
      </c>
      <c r="F43" s="35">
        <f>C43*$F$10</f>
        <v>0</v>
      </c>
      <c r="G43" s="46"/>
      <c r="H43" s="45"/>
      <c r="I43" s="45"/>
      <c r="J43" s="45"/>
      <c r="K43" s="45"/>
      <c r="L43" s="45"/>
      <c r="M43" s="45"/>
      <c r="N43" s="45"/>
      <c r="O43" s="45"/>
      <c r="P43" s="45"/>
      <c r="Q43" s="45"/>
    </row>
    <row r="44" spans="1:17" ht="20.100000000000001" customHeight="1" x14ac:dyDescent="0.25">
      <c r="A44" s="45"/>
      <c r="B44" s="47" t="s">
        <v>15</v>
      </c>
      <c r="C44" s="29"/>
      <c r="D44" s="35">
        <f t="shared" si="8"/>
        <v>0</v>
      </c>
      <c r="E44" s="35">
        <f>C44*$E$10</f>
        <v>0</v>
      </c>
      <c r="F44" s="35">
        <f>C44*$F$10</f>
        <v>0</v>
      </c>
      <c r="G44" s="46"/>
      <c r="H44" s="45"/>
      <c r="I44" s="45"/>
      <c r="J44" s="45"/>
      <c r="K44" s="45"/>
      <c r="L44" s="45"/>
      <c r="M44" s="45"/>
      <c r="N44" s="45"/>
      <c r="O44" s="45"/>
      <c r="P44" s="45"/>
      <c r="Q44" s="45"/>
    </row>
    <row r="45" spans="1:17" ht="20.100000000000001" customHeight="1" thickBot="1" x14ac:dyDescent="0.3">
      <c r="A45" s="45"/>
      <c r="B45" s="64" t="s">
        <v>16</v>
      </c>
      <c r="C45" s="58">
        <f>SUM(C41:C44)</f>
        <v>0</v>
      </c>
      <c r="D45" s="58">
        <f>SUM(D41:D44)</f>
        <v>0</v>
      </c>
      <c r="E45" s="58">
        <f>SUM(E41:E44)</f>
        <v>0</v>
      </c>
      <c r="F45" s="58">
        <f>SUM(F41:F44)</f>
        <v>0</v>
      </c>
      <c r="G45" s="46" t="s">
        <v>70</v>
      </c>
      <c r="H45" s="45"/>
      <c r="I45" s="45"/>
      <c r="J45" s="45"/>
      <c r="K45" s="45"/>
      <c r="L45" s="45"/>
      <c r="M45" s="45"/>
      <c r="N45" s="45"/>
      <c r="O45" s="45"/>
      <c r="P45" s="45"/>
      <c r="Q45" s="45"/>
    </row>
    <row r="46" spans="1:17" ht="20.100000000000001" customHeight="1" thickTop="1" x14ac:dyDescent="0.25">
      <c r="A46" s="45"/>
      <c r="B46" s="64"/>
      <c r="C46" s="65"/>
      <c r="D46" s="65"/>
      <c r="E46" s="65"/>
      <c r="F46" s="65"/>
      <c r="G46" s="46"/>
      <c r="H46" s="45"/>
      <c r="I46" s="45"/>
      <c r="J46" s="45"/>
      <c r="K46" s="45"/>
      <c r="L46" s="45"/>
      <c r="M46" s="45"/>
      <c r="N46" s="45"/>
      <c r="O46" s="45"/>
      <c r="P46" s="45"/>
      <c r="Q46" s="45"/>
    </row>
    <row r="47" spans="1:17" ht="20.100000000000001" customHeight="1" x14ac:dyDescent="0.25">
      <c r="A47" s="45"/>
      <c r="B47" s="64"/>
      <c r="C47" s="65"/>
      <c r="D47" s="65"/>
      <c r="E47" s="65"/>
      <c r="F47" s="65"/>
      <c r="G47" s="46"/>
      <c r="H47" s="45"/>
      <c r="I47" s="45"/>
      <c r="J47" s="45"/>
      <c r="K47" s="45"/>
      <c r="L47" s="45"/>
      <c r="M47" s="45"/>
      <c r="N47" s="45"/>
      <c r="O47" s="45"/>
      <c r="P47" s="45"/>
      <c r="Q47" s="45"/>
    </row>
    <row r="48" spans="1:17" ht="20.100000000000001" customHeight="1" x14ac:dyDescent="0.25">
      <c r="A48" s="45"/>
      <c r="B48" s="64" t="s">
        <v>71</v>
      </c>
      <c r="C48" s="42">
        <f>C37+C45</f>
        <v>0</v>
      </c>
      <c r="D48" s="42">
        <f>D37+D45</f>
        <v>0</v>
      </c>
      <c r="E48" s="42">
        <f>E37+E45</f>
        <v>0</v>
      </c>
      <c r="F48" s="42">
        <f>F37+F45</f>
        <v>0</v>
      </c>
      <c r="G48" s="46" t="s">
        <v>72</v>
      </c>
      <c r="H48" s="45"/>
      <c r="I48" s="45"/>
      <c r="J48" s="45"/>
      <c r="K48" s="45"/>
      <c r="L48" s="45"/>
      <c r="M48" s="45"/>
      <c r="N48" s="45"/>
      <c r="O48" s="45"/>
      <c r="P48" s="45"/>
      <c r="Q48" s="45"/>
    </row>
    <row r="49" spans="1:17" ht="20.100000000000001" customHeight="1" x14ac:dyDescent="0.25">
      <c r="A49" s="45"/>
      <c r="B49" s="64"/>
      <c r="C49" s="65"/>
      <c r="D49" s="65"/>
      <c r="E49" s="65"/>
      <c r="F49" s="65"/>
      <c r="G49" s="46"/>
      <c r="H49" s="45"/>
      <c r="I49" s="45"/>
      <c r="J49" s="45"/>
      <c r="K49" s="45"/>
      <c r="L49" s="45"/>
      <c r="M49" s="45"/>
      <c r="N49" s="45"/>
      <c r="O49" s="45"/>
      <c r="P49" s="45"/>
      <c r="Q49" s="45"/>
    </row>
    <row r="50" spans="1:17" ht="20.100000000000001" customHeight="1" thickBot="1" x14ac:dyDescent="0.3">
      <c r="A50" s="45"/>
      <c r="B50" s="55" t="s">
        <v>89</v>
      </c>
      <c r="C50" s="41"/>
      <c r="D50" s="41"/>
      <c r="E50" s="41" t="str">
        <f>IF(E48&gt;0,"NO","Minimum Gain Issue")</f>
        <v>Minimum Gain Issue</v>
      </c>
      <c r="F50" s="41" t="str">
        <f>IF(F48&gt;0,"NO","Minimum Gain Issue")</f>
        <v>Minimum Gain Issue</v>
      </c>
      <c r="G50" s="46"/>
      <c r="H50" s="45"/>
      <c r="I50" s="45"/>
      <c r="J50" s="45"/>
      <c r="K50" s="45"/>
      <c r="L50" s="45"/>
      <c r="M50" s="45"/>
      <c r="N50" s="45"/>
      <c r="O50" s="45"/>
      <c r="P50" s="45"/>
      <c r="Q50" s="45"/>
    </row>
    <row r="51" spans="1:17" ht="20.100000000000001" customHeight="1" x14ac:dyDescent="0.25">
      <c r="A51" s="45"/>
      <c r="B51" s="81" t="s">
        <v>73</v>
      </c>
      <c r="C51" s="82"/>
      <c r="D51" s="82"/>
      <c r="E51" s="82"/>
      <c r="F51" s="82"/>
      <c r="G51" s="46"/>
      <c r="H51" s="45"/>
      <c r="I51" s="45"/>
      <c r="J51" s="45"/>
      <c r="K51" s="45"/>
      <c r="L51" s="45"/>
      <c r="M51" s="45"/>
      <c r="N51" s="45"/>
      <c r="O51" s="45"/>
      <c r="P51" s="45"/>
      <c r="Q51" s="45"/>
    </row>
    <row r="52" spans="1:17" ht="20.100000000000001" customHeight="1" x14ac:dyDescent="0.25">
      <c r="A52" s="45"/>
      <c r="B52" s="82"/>
      <c r="C52" s="82"/>
      <c r="D52" s="82"/>
      <c r="E52" s="82"/>
      <c r="F52" s="82"/>
      <c r="G52" s="46"/>
      <c r="H52" s="45"/>
      <c r="I52" s="45"/>
      <c r="J52" s="45"/>
      <c r="K52" s="45"/>
      <c r="L52" s="45"/>
      <c r="M52" s="45"/>
      <c r="N52" s="45"/>
      <c r="O52" s="45"/>
      <c r="P52" s="45"/>
      <c r="Q52" s="45"/>
    </row>
    <row r="53" spans="1:17" ht="20.100000000000001" customHeight="1" x14ac:dyDescent="0.25">
      <c r="A53" s="45"/>
      <c r="B53" s="66"/>
      <c r="C53" s="66"/>
      <c r="D53" s="66"/>
      <c r="E53" s="66"/>
      <c r="F53" s="66"/>
      <c r="G53" s="46"/>
      <c r="H53" s="45"/>
      <c r="I53" s="45"/>
      <c r="J53" s="45"/>
      <c r="K53" s="45"/>
      <c r="L53" s="45"/>
      <c r="M53" s="45"/>
      <c r="N53" s="45"/>
      <c r="O53" s="45"/>
      <c r="P53" s="45"/>
      <c r="Q53" s="45"/>
    </row>
    <row r="54" spans="1:17" ht="20.100000000000001" customHeight="1" x14ac:dyDescent="0.25">
      <c r="A54" s="45"/>
      <c r="B54" s="67"/>
      <c r="C54" s="47"/>
      <c r="D54" s="47"/>
      <c r="E54" s="47"/>
      <c r="F54" s="47"/>
      <c r="G54" s="46"/>
      <c r="H54" s="45"/>
      <c r="I54" s="45"/>
      <c r="J54" s="45"/>
      <c r="K54" s="45"/>
      <c r="L54" s="45"/>
      <c r="M54" s="45"/>
      <c r="N54" s="45"/>
      <c r="O54" s="45"/>
      <c r="P54" s="45"/>
      <c r="Q54" s="45"/>
    </row>
    <row r="55" spans="1:17" ht="20.100000000000001" customHeight="1" x14ac:dyDescent="0.25">
      <c r="A55" s="45"/>
      <c r="B55" s="68" t="s">
        <v>17</v>
      </c>
      <c r="C55" s="31"/>
      <c r="D55" s="31"/>
      <c r="E55" s="31"/>
      <c r="F55" s="31"/>
      <c r="G55" s="46"/>
      <c r="H55" s="45"/>
      <c r="I55" s="45"/>
      <c r="J55" s="45"/>
      <c r="K55" s="45"/>
      <c r="L55" s="45"/>
      <c r="M55" s="45"/>
      <c r="N55" s="45"/>
      <c r="O55" s="45"/>
      <c r="P55" s="45"/>
      <c r="Q55" s="45"/>
    </row>
    <row r="56" spans="1:17" ht="20.100000000000001" customHeight="1" x14ac:dyDescent="0.25">
      <c r="A56" s="45"/>
      <c r="B56" s="68"/>
      <c r="C56" s="47"/>
      <c r="D56" s="47"/>
      <c r="E56" s="47"/>
      <c r="F56" s="47"/>
      <c r="G56" s="46"/>
      <c r="H56" s="45"/>
      <c r="I56" s="45"/>
      <c r="J56" s="45"/>
      <c r="K56" s="45"/>
      <c r="L56" s="45"/>
      <c r="M56" s="45"/>
      <c r="N56" s="45"/>
      <c r="O56" s="45"/>
      <c r="P56" s="45"/>
      <c r="Q56" s="45"/>
    </row>
    <row r="57" spans="1:17" ht="20.100000000000001" customHeight="1" x14ac:dyDescent="0.25">
      <c r="A57" s="45"/>
      <c r="B57" s="68" t="s">
        <v>18</v>
      </c>
      <c r="C57" s="31"/>
      <c r="D57" s="31"/>
      <c r="E57" s="31"/>
      <c r="F57" s="31"/>
      <c r="G57" s="46"/>
      <c r="H57" s="45"/>
      <c r="I57" s="45"/>
      <c r="J57" s="45"/>
      <c r="K57" s="45"/>
      <c r="L57" s="45"/>
      <c r="M57" s="45"/>
      <c r="N57" s="45"/>
      <c r="O57" s="45"/>
      <c r="P57" s="45"/>
      <c r="Q57" s="45"/>
    </row>
    <row r="58" spans="1:17" ht="20.100000000000001" customHeight="1" x14ac:dyDescent="0.25">
      <c r="A58" s="45"/>
      <c r="B58" s="68"/>
      <c r="C58" s="47"/>
      <c r="D58" s="47"/>
      <c r="E58" s="47"/>
      <c r="F58" s="47"/>
      <c r="G58" s="46"/>
      <c r="H58" s="45"/>
      <c r="I58" s="45"/>
      <c r="J58" s="45"/>
      <c r="K58" s="45"/>
      <c r="L58" s="45"/>
      <c r="M58" s="45"/>
      <c r="N58" s="45"/>
      <c r="O58" s="45"/>
      <c r="P58" s="45"/>
      <c r="Q58" s="45"/>
    </row>
    <row r="59" spans="1:17" ht="20.100000000000001" customHeight="1" x14ac:dyDescent="0.25">
      <c r="A59" s="45"/>
      <c r="B59" s="68" t="s">
        <v>19</v>
      </c>
      <c r="C59" s="31"/>
      <c r="D59" s="31"/>
      <c r="E59" s="31"/>
      <c r="F59" s="31"/>
      <c r="G59" s="46"/>
      <c r="H59" s="45"/>
      <c r="I59" s="45"/>
      <c r="J59" s="45"/>
      <c r="K59" s="45"/>
      <c r="L59" s="45"/>
      <c r="M59" s="45"/>
      <c r="N59" s="45"/>
      <c r="O59" s="45"/>
      <c r="P59" s="45"/>
      <c r="Q59" s="45"/>
    </row>
    <row r="60" spans="1:17" ht="20.100000000000001" customHeight="1" x14ac:dyDescent="0.25">
      <c r="A60" s="45"/>
      <c r="B60" s="46"/>
      <c r="C60" s="45"/>
      <c r="D60" s="45"/>
      <c r="E60" s="45"/>
      <c r="F60" s="45"/>
      <c r="G60" s="46"/>
      <c r="H60" s="45"/>
      <c r="I60" s="45"/>
      <c r="J60" s="45"/>
      <c r="K60" s="45"/>
      <c r="L60" s="45"/>
      <c r="M60" s="45"/>
      <c r="N60" s="45"/>
      <c r="O60" s="45"/>
      <c r="P60" s="45"/>
      <c r="Q60" s="45"/>
    </row>
    <row r="61" spans="1:17" ht="20.100000000000001" customHeight="1" x14ac:dyDescent="0.25">
      <c r="A61" s="45"/>
      <c r="B61" s="68" t="s">
        <v>20</v>
      </c>
      <c r="C61" s="31"/>
      <c r="D61" s="31"/>
      <c r="E61" s="31"/>
      <c r="F61" s="31"/>
      <c r="G61" s="46"/>
      <c r="H61" s="45"/>
      <c r="I61" s="45"/>
      <c r="J61" s="45"/>
      <c r="K61" s="45"/>
      <c r="L61" s="45"/>
      <c r="M61" s="45"/>
      <c r="N61" s="45"/>
      <c r="O61" s="45"/>
      <c r="P61" s="45"/>
      <c r="Q61" s="45"/>
    </row>
    <row r="62" spans="1:17" ht="20.100000000000001" customHeight="1" x14ac:dyDescent="0.25">
      <c r="A62" s="45"/>
      <c r="B62" s="68"/>
      <c r="C62" s="47"/>
      <c r="D62" s="47"/>
      <c r="E62" s="47"/>
      <c r="F62" s="47"/>
      <c r="G62" s="46"/>
      <c r="H62" s="45"/>
      <c r="I62" s="45"/>
      <c r="J62" s="45"/>
      <c r="K62" s="45"/>
      <c r="L62" s="45"/>
      <c r="M62" s="45"/>
      <c r="N62" s="45"/>
      <c r="O62" s="45"/>
      <c r="P62" s="45"/>
      <c r="Q62" s="45"/>
    </row>
    <row r="63" spans="1:17" ht="20.100000000000001" customHeight="1" x14ac:dyDescent="0.25">
      <c r="A63" s="45"/>
      <c r="B63" s="46"/>
      <c r="C63" s="45"/>
      <c r="D63" s="45"/>
      <c r="E63" s="45"/>
      <c r="F63" s="45"/>
      <c r="G63" s="46"/>
      <c r="H63" s="45"/>
      <c r="I63" s="45"/>
      <c r="J63" s="45"/>
      <c r="K63" s="45"/>
      <c r="L63" s="45"/>
      <c r="M63" s="45"/>
      <c r="N63" s="45"/>
      <c r="O63" s="45"/>
      <c r="P63" s="45"/>
      <c r="Q63" s="45"/>
    </row>
    <row r="64" spans="1:17" ht="20.100000000000001" customHeight="1" x14ac:dyDescent="0.25">
      <c r="A64" s="45"/>
      <c r="B64" s="45"/>
      <c r="C64" s="45"/>
      <c r="D64" s="45"/>
      <c r="E64" s="45"/>
      <c r="F64" s="45"/>
      <c r="G64" s="46"/>
      <c r="H64" s="45"/>
      <c r="I64" s="45"/>
      <c r="J64" s="45"/>
      <c r="K64" s="45"/>
      <c r="L64" s="45"/>
      <c r="M64" s="45"/>
      <c r="N64" s="45"/>
      <c r="O64" s="45"/>
      <c r="P64" s="45"/>
      <c r="Q64" s="45"/>
    </row>
    <row r="65" spans="1:17" ht="15.95" customHeight="1" x14ac:dyDescent="0.25">
      <c r="A65" s="45"/>
      <c r="B65" s="45"/>
      <c r="C65" s="45"/>
      <c r="D65" s="45"/>
      <c r="E65" s="45"/>
      <c r="F65" s="45"/>
      <c r="G65" s="46"/>
      <c r="H65" s="45"/>
      <c r="I65" s="45"/>
      <c r="J65" s="45"/>
      <c r="K65" s="45"/>
      <c r="L65" s="45"/>
      <c r="M65" s="45"/>
      <c r="N65" s="45"/>
      <c r="O65" s="45"/>
      <c r="P65" s="45"/>
      <c r="Q65" s="45"/>
    </row>
  </sheetData>
  <sheetProtection algorithmName="SHA-512" hashValue="UjT4lWJ4ytk15JJARJXJKUeKodpG9ONdfdJzhrJC1TNChhe73R0TJ9nxMN9FGx9NHU2iZtOMzrC6HShHk8c9Dw==" saltValue="H8BQ0DSL3w2mxID8+WkHOw==" spinCount="100000" sheet="1" objects="1" scenarios="1"/>
  <mergeCells count="5">
    <mergeCell ref="B1:F1"/>
    <mergeCell ref="B2:F2"/>
    <mergeCell ref="B5:F5"/>
    <mergeCell ref="B3:F4"/>
    <mergeCell ref="B51:F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3"/>
  <sheetViews>
    <sheetView topLeftCell="A7" workbookViewId="0">
      <selection activeCell="F22" sqref="F22:G25"/>
    </sheetView>
  </sheetViews>
  <sheetFormatPr defaultRowHeight="15" x14ac:dyDescent="0.25"/>
  <cols>
    <col min="1" max="1" width="1.7109375" customWidth="1"/>
    <col min="2" max="2" width="80.7109375" customWidth="1"/>
    <col min="3" max="3" width="40.7109375" customWidth="1"/>
    <col min="5" max="5" width="12.5703125" bestFit="1" customWidth="1"/>
    <col min="6" max="6" width="13.28515625" bestFit="1" customWidth="1"/>
    <col min="7" max="7" width="10.7109375" bestFit="1" customWidth="1"/>
    <col min="9" max="9" width="11" customWidth="1"/>
    <col min="10" max="10" width="11.5703125" customWidth="1"/>
  </cols>
  <sheetData>
    <row r="1" spans="2:5" ht="15.75" x14ac:dyDescent="0.25">
      <c r="B1" s="83" t="s">
        <v>21</v>
      </c>
      <c r="C1" s="84"/>
    </row>
    <row r="2" spans="2:5" ht="15.75" x14ac:dyDescent="0.25">
      <c r="B2" s="85"/>
      <c r="C2" s="86"/>
    </row>
    <row r="3" spans="2:5" ht="31.5" customHeight="1" x14ac:dyDescent="0.25">
      <c r="B3" s="87" t="s">
        <v>22</v>
      </c>
      <c r="C3" s="88"/>
    </row>
    <row r="4" spans="2:5" x14ac:dyDescent="0.25">
      <c r="B4" s="89"/>
      <c r="C4" s="90"/>
    </row>
    <row r="5" spans="2:5" ht="15.75" thickBot="1" x14ac:dyDescent="0.3">
      <c r="B5" s="91"/>
      <c r="C5" s="92"/>
    </row>
    <row r="6" spans="2:5" x14ac:dyDescent="0.25">
      <c r="B6" s="1"/>
      <c r="C6" s="1"/>
    </row>
    <row r="7" spans="2:5" x14ac:dyDescent="0.25">
      <c r="B7" s="2" t="s">
        <v>2</v>
      </c>
      <c r="C7" s="3"/>
    </row>
    <row r="8" spans="2:5" x14ac:dyDescent="0.25">
      <c r="B8" s="1"/>
      <c r="C8" s="1"/>
    </row>
    <row r="9" spans="2:5" x14ac:dyDescent="0.25">
      <c r="B9" s="1"/>
      <c r="C9" s="1"/>
    </row>
    <row r="10" spans="2:5" ht="17.25" x14ac:dyDescent="0.4">
      <c r="B10" s="4" t="s">
        <v>3</v>
      </c>
      <c r="C10" s="5"/>
    </row>
    <row r="11" spans="2:5" x14ac:dyDescent="0.25">
      <c r="B11" s="1" t="s">
        <v>23</v>
      </c>
      <c r="C11" s="6">
        <f>23275541*0.9999</f>
        <v>23273213.445900001</v>
      </c>
      <c r="D11" t="s">
        <v>24</v>
      </c>
      <c r="E11">
        <v>23275541</v>
      </c>
    </row>
    <row r="12" spans="2:5" x14ac:dyDescent="0.25">
      <c r="B12" s="1" t="s">
        <v>25</v>
      </c>
      <c r="C12" s="7">
        <f>-4609818*0.9999</f>
        <v>-4609357.0181999998</v>
      </c>
      <c r="D12" t="s">
        <v>24</v>
      </c>
      <c r="E12">
        <v>-4830973</v>
      </c>
    </row>
    <row r="13" spans="2:5" x14ac:dyDescent="0.25">
      <c r="B13" s="1" t="s">
        <v>6</v>
      </c>
      <c r="C13" s="7"/>
      <c r="E13">
        <f>SUM(E11:E12)</f>
        <v>18444568</v>
      </c>
    </row>
    <row r="14" spans="2:5" ht="15.75" thickBot="1" x14ac:dyDescent="0.3">
      <c r="B14" s="8" t="s">
        <v>26</v>
      </c>
      <c r="C14" s="9">
        <f>SUM(C11:C13)</f>
        <v>18663856.427700002</v>
      </c>
    </row>
    <row r="15" spans="2:5" ht="15.75" thickTop="1" x14ac:dyDescent="0.25">
      <c r="B15" s="1"/>
      <c r="C15" s="1"/>
    </row>
    <row r="16" spans="2:5" ht="17.25" x14ac:dyDescent="0.4">
      <c r="B16" s="4" t="s">
        <v>8</v>
      </c>
      <c r="C16" s="1"/>
    </row>
    <row r="17" spans="2:10" x14ac:dyDescent="0.25">
      <c r="B17" s="1" t="s">
        <v>27</v>
      </c>
      <c r="C17" s="10">
        <f>(3295017+2142642+501167+12528012+319015)*0.9999</f>
        <v>18783974.414700001</v>
      </c>
    </row>
    <row r="18" spans="2:10" x14ac:dyDescent="0.25">
      <c r="B18" s="1" t="s">
        <v>28</v>
      </c>
      <c r="C18" s="7"/>
    </row>
    <row r="19" spans="2:10" ht="15.75" thickBot="1" x14ac:dyDescent="0.3">
      <c r="B19" s="8" t="s">
        <v>29</v>
      </c>
      <c r="C19" s="9">
        <f>SUM(C17:C18)</f>
        <v>18783974.414700001</v>
      </c>
      <c r="E19" s="25">
        <f>C19</f>
        <v>18783974.414700001</v>
      </c>
      <c r="F19" s="25">
        <f>C14-C19</f>
        <v>-120117.98699999973</v>
      </c>
    </row>
    <row r="20" spans="2:10" ht="15.75" thickTop="1" x14ac:dyDescent="0.25">
      <c r="B20" s="1"/>
      <c r="C20" s="1"/>
      <c r="E20" s="25">
        <f>E19-E13</f>
        <v>339406.41470000148</v>
      </c>
    </row>
    <row r="21" spans="2:10" ht="17.25" x14ac:dyDescent="0.4">
      <c r="B21" s="4" t="s">
        <v>11</v>
      </c>
      <c r="C21" s="1"/>
    </row>
    <row r="22" spans="2:10" x14ac:dyDescent="0.25">
      <c r="B22" s="1" t="s">
        <v>30</v>
      </c>
      <c r="C22" s="10">
        <f>F25</f>
        <v>601415</v>
      </c>
      <c r="F22">
        <v>0</v>
      </c>
      <c r="G22" s="17">
        <v>43465</v>
      </c>
    </row>
    <row r="23" spans="2:10" x14ac:dyDescent="0.25">
      <c r="B23" s="1" t="s">
        <v>31</v>
      </c>
      <c r="C23" s="7">
        <v>-674198</v>
      </c>
      <c r="F23">
        <v>137660</v>
      </c>
      <c r="G23" t="s">
        <v>32</v>
      </c>
    </row>
    <row r="24" spans="2:10" ht="15.75" thickBot="1" x14ac:dyDescent="0.3">
      <c r="B24" s="11" t="s">
        <v>33</v>
      </c>
      <c r="C24" s="9">
        <f>SUM(C22:C23)</f>
        <v>-72783</v>
      </c>
      <c r="F24" s="18">
        <f>350495+113260</f>
        <v>463755</v>
      </c>
      <c r="G24" t="s">
        <v>34</v>
      </c>
    </row>
    <row r="25" spans="2:10" ht="15.75" thickTop="1" x14ac:dyDescent="0.25">
      <c r="B25" s="1"/>
      <c r="C25" s="1"/>
      <c r="F25">
        <f>SUM(F22:F24)</f>
        <v>601415</v>
      </c>
    </row>
    <row r="26" spans="2:10" x14ac:dyDescent="0.25">
      <c r="B26" s="12" t="s">
        <v>35</v>
      </c>
      <c r="C26" s="13">
        <f>+C19-C14</f>
        <v>120117.98699999973</v>
      </c>
    </row>
    <row r="27" spans="2:10" x14ac:dyDescent="0.25">
      <c r="B27" s="1"/>
      <c r="C27" s="1"/>
    </row>
    <row r="28" spans="2:10" x14ac:dyDescent="0.25">
      <c r="B28" s="14" t="s">
        <v>36</v>
      </c>
      <c r="C28" s="7" t="s">
        <v>37</v>
      </c>
      <c r="J28" s="26">
        <v>9.9900000000000003E-2</v>
      </c>
    </row>
    <row r="29" spans="2:10" x14ac:dyDescent="0.25">
      <c r="B29" s="14"/>
      <c r="C29" s="1"/>
      <c r="E29" s="19"/>
      <c r="F29" s="19">
        <v>1386962</v>
      </c>
      <c r="G29" t="s">
        <v>38</v>
      </c>
      <c r="I29" s="19">
        <v>1386962</v>
      </c>
      <c r="J29" s="27">
        <f>I29*0.0001</f>
        <v>138.6962</v>
      </c>
    </row>
    <row r="30" spans="2:10" x14ac:dyDescent="0.25">
      <c r="B30" s="14" t="s">
        <v>39</v>
      </c>
      <c r="C30" s="15" t="str">
        <f>IF(OR(C28="Y"),(IF(C26+C24&lt;0,"YES","NO")),"NO")</f>
        <v>NO</v>
      </c>
      <c r="E30" s="19"/>
      <c r="F30" s="19">
        <v>3972</v>
      </c>
      <c r="G30" t="s">
        <v>40</v>
      </c>
      <c r="I30" s="19">
        <v>3972</v>
      </c>
      <c r="J30" s="19">
        <f>$J$28*I30</f>
        <v>396.80279999999999</v>
      </c>
    </row>
    <row r="31" spans="2:10" x14ac:dyDescent="0.25">
      <c r="B31" s="1"/>
      <c r="C31" s="1"/>
      <c r="E31" s="19"/>
      <c r="F31" s="19">
        <v>0</v>
      </c>
      <c r="G31" t="s">
        <v>41</v>
      </c>
      <c r="I31" s="19">
        <v>0</v>
      </c>
      <c r="J31" s="19">
        <f t="shared" ref="J31:J40" si="0">$J$28*I31</f>
        <v>0</v>
      </c>
    </row>
    <row r="32" spans="2:10" x14ac:dyDescent="0.25">
      <c r="B32" s="14" t="s">
        <v>42</v>
      </c>
      <c r="C32" s="16"/>
      <c r="E32" s="19"/>
      <c r="F32" s="19">
        <v>125558</v>
      </c>
      <c r="G32" t="s">
        <v>43</v>
      </c>
      <c r="I32" s="19">
        <v>128558</v>
      </c>
      <c r="J32" s="19">
        <f t="shared" si="0"/>
        <v>12842.9442</v>
      </c>
    </row>
    <row r="33" spans="2:12" x14ac:dyDescent="0.25">
      <c r="B33" s="14"/>
      <c r="C33" s="1"/>
      <c r="E33" s="19"/>
      <c r="F33" s="19">
        <v>0</v>
      </c>
      <c r="G33" t="s">
        <v>44</v>
      </c>
      <c r="I33" s="19">
        <v>0</v>
      </c>
      <c r="J33" s="19">
        <f t="shared" si="0"/>
        <v>0</v>
      </c>
    </row>
    <row r="34" spans="2:12" x14ac:dyDescent="0.25">
      <c r="B34" s="14" t="s">
        <v>17</v>
      </c>
      <c r="C34" s="16"/>
      <c r="E34" s="19"/>
      <c r="F34" s="19">
        <v>168143</v>
      </c>
      <c r="G34" t="s">
        <v>45</v>
      </c>
      <c r="I34" s="19">
        <v>168143</v>
      </c>
      <c r="J34" s="19">
        <f t="shared" si="0"/>
        <v>16797.485700000001</v>
      </c>
    </row>
    <row r="35" spans="2:12" x14ac:dyDescent="0.25">
      <c r="B35" s="14"/>
      <c r="C35" s="1"/>
      <c r="E35" s="19"/>
      <c r="F35" s="19">
        <v>64478</v>
      </c>
      <c r="G35" t="s">
        <v>46</v>
      </c>
      <c r="I35" s="19">
        <v>64478</v>
      </c>
      <c r="J35" s="19">
        <f t="shared" si="0"/>
        <v>6441.3522000000003</v>
      </c>
    </row>
    <row r="36" spans="2:12" x14ac:dyDescent="0.25">
      <c r="B36" s="14" t="s">
        <v>20</v>
      </c>
      <c r="C36" s="16"/>
      <c r="E36" s="19"/>
      <c r="F36" s="19">
        <v>71429</v>
      </c>
      <c r="G36" t="s">
        <v>47</v>
      </c>
      <c r="I36" s="19">
        <v>149713</v>
      </c>
      <c r="J36" s="19">
        <f t="shared" si="0"/>
        <v>14956.3287</v>
      </c>
    </row>
    <row r="37" spans="2:12" x14ac:dyDescent="0.25">
      <c r="B37" s="14"/>
      <c r="C37" s="1"/>
      <c r="E37" s="19"/>
      <c r="F37" s="19">
        <v>85706</v>
      </c>
      <c r="G37" t="s">
        <v>48</v>
      </c>
      <c r="I37" s="19">
        <v>85706</v>
      </c>
      <c r="J37" s="19">
        <f t="shared" si="0"/>
        <v>8562.0293999999994</v>
      </c>
    </row>
    <row r="38" spans="2:12" x14ac:dyDescent="0.25">
      <c r="B38" s="14" t="s">
        <v>19</v>
      </c>
      <c r="C38" s="16"/>
      <c r="E38" s="19"/>
      <c r="F38" s="19">
        <v>0</v>
      </c>
      <c r="G38" t="s">
        <v>49</v>
      </c>
      <c r="I38" s="19">
        <v>0</v>
      </c>
      <c r="J38" s="19">
        <f t="shared" si="0"/>
        <v>0</v>
      </c>
    </row>
    <row r="39" spans="2:12" x14ac:dyDescent="0.25">
      <c r="E39" s="19"/>
      <c r="F39" s="19">
        <v>265336</v>
      </c>
      <c r="G39" t="s">
        <v>50</v>
      </c>
      <c r="I39" s="19">
        <v>265336</v>
      </c>
      <c r="J39" s="19">
        <f t="shared" si="0"/>
        <v>26507.0664</v>
      </c>
    </row>
    <row r="40" spans="2:12" x14ac:dyDescent="0.25">
      <c r="E40" s="19"/>
      <c r="F40" s="19">
        <v>0</v>
      </c>
      <c r="G40" t="s">
        <v>51</v>
      </c>
      <c r="I40" s="19">
        <v>0</v>
      </c>
      <c r="J40" s="19">
        <f t="shared" si="0"/>
        <v>0</v>
      </c>
    </row>
    <row r="41" spans="2:12" x14ac:dyDescent="0.25">
      <c r="E41" s="19"/>
      <c r="F41" s="19">
        <v>1101131</v>
      </c>
      <c r="G41" t="s">
        <v>52</v>
      </c>
      <c r="I41" s="19">
        <v>879976</v>
      </c>
      <c r="J41" s="27">
        <f>I41*0.0001</f>
        <v>87.997600000000006</v>
      </c>
    </row>
    <row r="42" spans="2:12" x14ac:dyDescent="0.25">
      <c r="E42" s="19">
        <v>73771</v>
      </c>
      <c r="F42" s="19"/>
      <c r="G42" t="s">
        <v>53</v>
      </c>
      <c r="H42">
        <v>73771</v>
      </c>
      <c r="I42" s="19"/>
      <c r="J42" s="19"/>
    </row>
    <row r="43" spans="2:12" x14ac:dyDescent="0.25">
      <c r="E43" s="19">
        <v>286991</v>
      </c>
      <c r="F43" s="19"/>
      <c r="G43" t="s">
        <v>54</v>
      </c>
      <c r="H43">
        <v>286991</v>
      </c>
      <c r="I43" s="19"/>
      <c r="J43" s="19"/>
    </row>
    <row r="44" spans="2:12" x14ac:dyDescent="0.25">
      <c r="E44" s="19">
        <v>53875</v>
      </c>
      <c r="F44" s="19"/>
      <c r="G44" t="s">
        <v>55</v>
      </c>
      <c r="H44">
        <v>53875</v>
      </c>
      <c r="I44" s="19"/>
      <c r="J44" s="19"/>
    </row>
    <row r="45" spans="2:12" x14ac:dyDescent="0.25">
      <c r="E45" s="19">
        <v>-8803</v>
      </c>
      <c r="F45" s="19"/>
      <c r="G45" t="s">
        <v>56</v>
      </c>
      <c r="H45">
        <v>0</v>
      </c>
      <c r="I45" s="19"/>
      <c r="J45" s="19"/>
    </row>
    <row r="46" spans="2:12" x14ac:dyDescent="0.25">
      <c r="E46" s="19">
        <v>21242</v>
      </c>
      <c r="F46" s="19"/>
      <c r="G46" t="s">
        <v>57</v>
      </c>
      <c r="H46">
        <v>21242</v>
      </c>
      <c r="I46" s="19"/>
      <c r="J46" s="19"/>
      <c r="L46" s="21">
        <f>I29-I30-I32-I34-I35-I37-I39-H42-H43-H44-H46</f>
        <v>234890</v>
      </c>
    </row>
    <row r="47" spans="2:12" x14ac:dyDescent="0.25">
      <c r="E47" s="19">
        <v>12760</v>
      </c>
      <c r="F47" s="20"/>
      <c r="G47" t="s">
        <v>58</v>
      </c>
      <c r="H47">
        <v>12760</v>
      </c>
      <c r="I47" s="20"/>
      <c r="J47" s="19"/>
    </row>
    <row r="48" spans="2:12" x14ac:dyDescent="0.25">
      <c r="E48" s="19"/>
      <c r="F48" s="20">
        <f>SUM(E42:E47)</f>
        <v>439836</v>
      </c>
      <c r="G48" t="s">
        <v>59</v>
      </c>
      <c r="I48" s="19">
        <f>SUM(H42:H47)</f>
        <v>448639</v>
      </c>
      <c r="J48" s="19">
        <f t="shared" ref="J48" si="1">$J$28*I48</f>
        <v>44819.036100000005</v>
      </c>
    </row>
    <row r="49" spans="5:11" x14ac:dyDescent="0.25">
      <c r="E49" s="19"/>
      <c r="F49" s="19">
        <f>SUM(F30:F48)</f>
        <v>2325589</v>
      </c>
      <c r="G49" t="s">
        <v>60</v>
      </c>
      <c r="I49" s="19">
        <f>SUM(I30:I48)</f>
        <v>2194521</v>
      </c>
      <c r="J49" s="19">
        <f>SUM(J30:J48)</f>
        <v>131411.04310000001</v>
      </c>
    </row>
    <row r="50" spans="5:11" x14ac:dyDescent="0.25">
      <c r="E50" s="19"/>
      <c r="F50" s="19"/>
      <c r="I50" s="19"/>
      <c r="J50" s="19"/>
    </row>
    <row r="51" spans="5:11" x14ac:dyDescent="0.25">
      <c r="E51" s="19"/>
      <c r="F51" s="19">
        <f>F29-F49</f>
        <v>-938627</v>
      </c>
      <c r="G51" t="s">
        <v>61</v>
      </c>
      <c r="I51" s="19">
        <f>I29-I49</f>
        <v>-807559</v>
      </c>
      <c r="J51" s="19">
        <f>J29-J49</f>
        <v>-131272.3469</v>
      </c>
      <c r="K51" t="s">
        <v>62</v>
      </c>
    </row>
    <row r="53" spans="5:11" x14ac:dyDescent="0.25">
      <c r="F53" s="21">
        <f>F30+F32+F34+F35+F37+F39+E42+E43+E44</f>
        <v>1127830</v>
      </c>
      <c r="G53" t="s">
        <v>63</v>
      </c>
      <c r="J53" s="21">
        <f>I51-J51</f>
        <v>-676286.6531</v>
      </c>
      <c r="K53" t="s">
        <v>64</v>
      </c>
    </row>
    <row r="54" spans="5:11" x14ac:dyDescent="0.25">
      <c r="F54" s="23">
        <v>9.9000000000000005E-2</v>
      </c>
    </row>
    <row r="55" spans="5:11" x14ac:dyDescent="0.25">
      <c r="F55" s="22">
        <f>F53*F54</f>
        <v>111655.17</v>
      </c>
      <c r="G55" t="s">
        <v>65</v>
      </c>
    </row>
    <row r="56" spans="5:11" x14ac:dyDescent="0.25">
      <c r="F56" s="21">
        <f>F36</f>
        <v>71429</v>
      </c>
      <c r="G56" t="s">
        <v>66</v>
      </c>
    </row>
    <row r="59" spans="5:11" x14ac:dyDescent="0.25">
      <c r="F59" s="21">
        <f>F51</f>
        <v>-938627</v>
      </c>
    </row>
    <row r="60" spans="5:11" x14ac:dyDescent="0.25">
      <c r="F60" s="22">
        <f>F55</f>
        <v>111655.17</v>
      </c>
    </row>
    <row r="61" spans="5:11" x14ac:dyDescent="0.25">
      <c r="F61" s="21">
        <f>F56</f>
        <v>71429</v>
      </c>
    </row>
    <row r="62" spans="5:11" ht="15.75" thickBot="1" x14ac:dyDescent="0.3">
      <c r="F62" s="24">
        <f>SUM(F59:F61)</f>
        <v>-755542.83</v>
      </c>
    </row>
    <row r="63" spans="5:11" ht="15.75" thickTop="1" x14ac:dyDescent="0.25"/>
  </sheetData>
  <mergeCells count="5">
    <mergeCell ref="B1:C1"/>
    <mergeCell ref="B2:C2"/>
    <mergeCell ref="B3:C3"/>
    <mergeCell ref="B4:C4"/>
    <mergeCell ref="B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E285E4C4D80D4F912B91917AC40FE0" ma:contentTypeVersion="16" ma:contentTypeDescription="Create a new document." ma:contentTypeScope="" ma:versionID="e4d206b699f120c0c913cf41981bfba5">
  <xsd:schema xmlns:xsd="http://www.w3.org/2001/XMLSchema" xmlns:xs="http://www.w3.org/2001/XMLSchema" xmlns:p="http://schemas.microsoft.com/office/2006/metadata/properties" xmlns:ns2="c2b040dd-3516-4ec4-918a-c968d1c625a1" xmlns:ns3="dd00f2c6-087a-4455-8374-1b906a5413b0" targetNamespace="http://schemas.microsoft.com/office/2006/metadata/properties" ma:root="true" ma:fieldsID="356079c00d394e75ed5d602b372619b3" ns2:_="" ns3:_="">
    <xsd:import namespace="c2b040dd-3516-4ec4-918a-c968d1c625a1"/>
    <xsd:import namespace="dd00f2c6-087a-4455-8374-1b906a5413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040dd-3516-4ec4-918a-c968d1c62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STATUS" ma:index="14" nillable="true" ma:displayName="STATUS" ma:format="Dropdown" ma:internalName="STATU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5eae5f-97e5-43b9-8236-d23dfac97be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00f2c6-087a-4455-8374-1b906a5413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06f1203-1be0-4492-91e4-2c0c89f8f1b9}" ma:internalName="TaxCatchAll" ma:showField="CatchAllData" ma:web="dd00f2c6-087a-4455-8374-1b906a5413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c2b040dd-3516-4ec4-918a-c968d1c625a1" xsi:nil="true"/>
    <TaxCatchAll xmlns="dd00f2c6-087a-4455-8374-1b906a5413b0" xsi:nil="true"/>
    <lcf76f155ced4ddcb4097134ff3c332f xmlns="c2b040dd-3516-4ec4-918a-c968d1c625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546E1-D601-40AF-A735-65A7EE725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040dd-3516-4ec4-918a-c968d1c625a1"/>
    <ds:schemaRef ds:uri="dd00f2c6-087a-4455-8374-1b906a541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A3C4BF-8E24-42C0-A924-C0D595B70D29}">
  <ds:schemaRefs>
    <ds:schemaRef ds:uri="http://schemas.microsoft.com/office/2006/metadata/properties"/>
    <ds:schemaRef ds:uri="http://schemas.microsoft.com/office/infopath/2007/PartnerControls"/>
    <ds:schemaRef ds:uri="c2b040dd-3516-4ec4-918a-c968d1c625a1"/>
    <ds:schemaRef ds:uri="dd00f2c6-087a-4455-8374-1b906a5413b0"/>
  </ds:schemaRefs>
</ds:datastoreItem>
</file>

<file path=customXml/itemProps3.xml><?xml version="1.0" encoding="utf-8"?>
<ds:datastoreItem xmlns:ds="http://schemas.openxmlformats.org/officeDocument/2006/customXml" ds:itemID="{719D9E65-A84C-4854-98BE-E07FBF109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 Gain Analysis</vt:lpstr>
      <vt:lpstr>MG Details (TL)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Ridley</dc:creator>
  <cp:keywords/>
  <dc:description/>
  <cp:lastModifiedBy>Tracey LeGrand</cp:lastModifiedBy>
  <cp:revision/>
  <dcterms:created xsi:type="dcterms:W3CDTF">2017-01-29T21:54:34Z</dcterms:created>
  <dcterms:modified xsi:type="dcterms:W3CDTF">2026-02-24T03:48:28Z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73f82-6acf-4b02-a0d4-92c1ec0ac866_Enabled">
    <vt:lpwstr>true</vt:lpwstr>
  </property>
  <property fmtid="{D5CDD505-2E9C-101B-9397-08002B2CF9AE}" pid="3" name="MSIP_Label_b8673f82-6acf-4b02-a0d4-92c1ec0ac866_SetDate">
    <vt:lpwstr>2024-01-16T17:43:28Z</vt:lpwstr>
  </property>
  <property fmtid="{D5CDD505-2E9C-101B-9397-08002B2CF9AE}" pid="4" name="MSIP_Label_b8673f82-6acf-4b02-a0d4-92c1ec0ac866_Method">
    <vt:lpwstr>Standard</vt:lpwstr>
  </property>
  <property fmtid="{D5CDD505-2E9C-101B-9397-08002B2CF9AE}" pid="5" name="MSIP_Label_b8673f82-6acf-4b02-a0d4-92c1ec0ac866_Name">
    <vt:lpwstr>defa4170-0d19-0005-0004-bc88714345d2</vt:lpwstr>
  </property>
  <property fmtid="{D5CDD505-2E9C-101B-9397-08002B2CF9AE}" pid="6" name="MSIP_Label_b8673f82-6acf-4b02-a0d4-92c1ec0ac866_SiteId">
    <vt:lpwstr>5da6aafa-1d25-4a6c-a7b1-bf9fed6158f2</vt:lpwstr>
  </property>
  <property fmtid="{D5CDD505-2E9C-101B-9397-08002B2CF9AE}" pid="7" name="MSIP_Label_b8673f82-6acf-4b02-a0d4-92c1ec0ac866_ActionId">
    <vt:lpwstr>10df0642-ab93-4fb8-a62e-365005f9c28a</vt:lpwstr>
  </property>
  <property fmtid="{D5CDD505-2E9C-101B-9397-08002B2CF9AE}" pid="8" name="MSIP_Label_b8673f82-6acf-4b02-a0d4-92c1ec0ac866_ContentBits">
    <vt:lpwstr>0</vt:lpwstr>
  </property>
  <property fmtid="{D5CDD505-2E9C-101B-9397-08002B2CF9AE}" pid="9" name="ContentTypeId">
    <vt:lpwstr>0x010100E3E285E4C4D80D4F912B91917AC40FE0</vt:lpwstr>
  </property>
  <property fmtid="{D5CDD505-2E9C-101B-9397-08002B2CF9AE}" pid="10" name="MediaServiceImageTags">
    <vt:lpwstr/>
  </property>
</Properties>
</file>