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10.10.35.121\BookKeeping\D-Project Reporting\2020\"/>
    </mc:Choice>
  </mc:AlternateContent>
  <xr:revisionPtr revIDLastSave="0" documentId="13_ncr:1_{A03F578D-A439-491C-BD8B-7FF064226564}" xr6:coauthVersionLast="45" xr6:coauthVersionMax="45" xr10:uidLastSave="{00000000-0000-0000-0000-000000000000}"/>
  <bookViews>
    <workbookView xWindow="7260" yWindow="615" windowWidth="22170" windowHeight="14505" xr2:uid="{00000000-000D-0000-FFFF-FFFF00000000}"/>
  </bookViews>
  <sheets>
    <sheet name="Min Gain Analysis" sheetId="3" r:id="rId1"/>
    <sheet name="MG Details (TL)" sheetId="1" state="hidden" r:id="rId2"/>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3" l="1"/>
  <c r="C21" i="3"/>
  <c r="C27" i="3" l="1"/>
  <c r="C19" i="3"/>
  <c r="C14" i="3"/>
  <c r="L46" i="1"/>
  <c r="C12" i="1" l="1"/>
  <c r="C11" i="1"/>
  <c r="C17" i="1"/>
  <c r="J41" i="1"/>
  <c r="J29" i="1"/>
  <c r="J48" i="1"/>
  <c r="J31" i="1"/>
  <c r="J32" i="1"/>
  <c r="J33" i="1"/>
  <c r="J34" i="1"/>
  <c r="J35" i="1"/>
  <c r="J36" i="1"/>
  <c r="J37" i="1"/>
  <c r="J38" i="1"/>
  <c r="J39" i="1"/>
  <c r="J40" i="1"/>
  <c r="J30" i="1"/>
  <c r="I48" i="1"/>
  <c r="I49" i="1" s="1"/>
  <c r="I51" i="1" s="1"/>
  <c r="J49" i="1" l="1"/>
  <c r="J51" i="1" s="1"/>
  <c r="J53" i="1" s="1"/>
  <c r="E13" i="1"/>
  <c r="F56" i="1" l="1"/>
  <c r="F61" i="1" s="1"/>
  <c r="F53" i="1"/>
  <c r="F55" i="1" s="1"/>
  <c r="F60" i="1" s="1"/>
  <c r="F48" i="1"/>
  <c r="F49" i="1" s="1"/>
  <c r="F51" i="1" s="1"/>
  <c r="F59" i="1" s="1"/>
  <c r="F24" i="1"/>
  <c r="F25" i="1" s="1"/>
  <c r="C22" i="1" s="1"/>
  <c r="F62" i="1" l="1"/>
  <c r="C24" i="1"/>
  <c r="C19" i="1"/>
  <c r="E19" i="1" s="1"/>
  <c r="E20" i="1" s="1"/>
  <c r="C14" i="1"/>
  <c r="F19" i="1" l="1"/>
  <c r="C26" i="1"/>
  <c r="C30" i="1" s="1"/>
</calcChain>
</file>

<file path=xl/sharedStrings.xml><?xml version="1.0" encoding="utf-8"?>
<sst xmlns="http://schemas.openxmlformats.org/spreadsheetml/2006/main" count="79" uniqueCount="66">
  <si>
    <t>Instructions: This form must be completed for all projects indicated in the Reporting Requirements spreadsheet available on the NEF website on tax basis.  The completed form should be uploaded via NEF's CPA Portal as a "Tax Workpaper.</t>
  </si>
  <si>
    <t>Limited Partnership Name</t>
  </si>
  <si>
    <t>Assets</t>
  </si>
  <si>
    <t>Building &amp; Other Depreciable Assets</t>
  </si>
  <si>
    <t>Accumulated Depreciation</t>
  </si>
  <si>
    <t>Land</t>
  </si>
  <si>
    <t>Adjusted tax basis in property</t>
  </si>
  <si>
    <t>Liabilities</t>
  </si>
  <si>
    <t>Nonrecourse debt</t>
  </si>
  <si>
    <t>Accrued Interest on NR Debt</t>
  </si>
  <si>
    <t>Total Non-recourse liabilities</t>
  </si>
  <si>
    <t xml:space="preserve">Capital </t>
  </si>
  <si>
    <t>Beginning Tax Capital</t>
  </si>
  <si>
    <t>Current year losses</t>
  </si>
  <si>
    <t>Ending Capital Balances</t>
  </si>
  <si>
    <t>Total Minimum Gain</t>
  </si>
  <si>
    <t>Is this during a credit or a compliance year (Y/N)</t>
  </si>
  <si>
    <t>Minimum Gain Problem</t>
  </si>
  <si>
    <t>Analysis Prepared By:</t>
  </si>
  <si>
    <t>Company Name</t>
  </si>
  <si>
    <t>Preparer's Phone</t>
  </si>
  <si>
    <t>Preparer's Email Address</t>
  </si>
  <si>
    <t>y</t>
  </si>
  <si>
    <t>2019 Contributions</t>
  </si>
  <si>
    <t>Future Contributions</t>
  </si>
  <si>
    <t>G&amp;A</t>
  </si>
  <si>
    <t>Sal &amp; Wages</t>
  </si>
  <si>
    <t>PM Fees</t>
  </si>
  <si>
    <t xml:space="preserve"> 163j Amortization</t>
  </si>
  <si>
    <t>Other P'ship Expenses</t>
  </si>
  <si>
    <t>Amortization</t>
  </si>
  <si>
    <t>Gross Rents</t>
  </si>
  <si>
    <t>Adv</t>
  </si>
  <si>
    <t>Auto</t>
  </si>
  <si>
    <t>Cleaning</t>
  </si>
  <si>
    <t>Commission</t>
  </si>
  <si>
    <t>Insurance</t>
  </si>
  <si>
    <t>Legal</t>
  </si>
  <si>
    <t>Interest</t>
  </si>
  <si>
    <t>Taxes</t>
  </si>
  <si>
    <t>Utilities</t>
  </si>
  <si>
    <t>Wages</t>
  </si>
  <si>
    <t>Depr</t>
  </si>
  <si>
    <t>Repairs</t>
  </si>
  <si>
    <t>OPEX</t>
  </si>
  <si>
    <t>Allocated to GP</t>
  </si>
  <si>
    <t>Interest Allocated to GP</t>
  </si>
  <si>
    <t>Total Expenses</t>
  </si>
  <si>
    <t>Other Expesnes</t>
  </si>
  <si>
    <t>Net Loss</t>
  </si>
  <si>
    <t>Per TR</t>
  </si>
  <si>
    <t>To GP</t>
  </si>
  <si>
    <t>To LP</t>
  </si>
  <si>
    <t>MINIMUM GAIN ANALYSIS TEMPLATE - 2019</t>
  </si>
  <si>
    <t>MINIMUM GAIN ANALYSIS TEMPLATE</t>
  </si>
  <si>
    <t>Instructions: This form, or a similar calculation, must be completed for all projects indicated in the Reporting Requirements spreadsheet available on the NEF website on tax basis.  The completed form should be uploaded via NEF's CPA Portal under Tax/Minimum Gain Analysis and GAAP to Tax Capital Account Summary</t>
  </si>
  <si>
    <t>Building &amp; Other Depreciable Assets (Tax basis)</t>
  </si>
  <si>
    <t>Accumulated Depreciation (Tax basis)</t>
  </si>
  <si>
    <t>Total Nonrecourse Debt</t>
  </si>
  <si>
    <t>Nonrecourse Debt</t>
  </si>
  <si>
    <t>Adjusted Tax Basis in Property</t>
  </si>
  <si>
    <t>Contributions/(Distributions)</t>
  </si>
  <si>
    <t>Net Rentla Income/(Loss)</t>
  </si>
  <si>
    <t>Beginning Tax Capital Balance</t>
  </si>
  <si>
    <t>Ending Tax Capital Balance</t>
  </si>
  <si>
    <t>Prepared By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</si>
</sst>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name val="Arial"/>
      <family val="2"/>
    </font>
    <font>
      <i/>
      <sz val="11"/>
      <color theme="1"/>
      <name val="Calibri"/>
      <family val="2"/>
      <scheme val="minor"/>
    </font>
    <font>
      <b/>
      <u val="singleAccounting"/>
      <sz val="11"/>
      <color theme="1"/>
      <name val="Calibri"/>
      <family val="2"/>
      <scheme val="minor"/>
    </font>
    <font>
      <sz val="11"/>
      <color rgb="FFFF000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tint="-0.34998626667073579"/>
        <bgColor indexed="64"/>
      </patternFill>
    </fill>
    <fill>
      <patternFill patternType="solid">
        <fgColor theme="3" tint="0.79998168889431442"/>
        <bgColor indexed="64"/>
      </patternFill>
    </fill>
  </fills>
  <borders count="12">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0">
    <xf numFmtId="0" fontId="0" fillId="0" borderId="0" xfId="0"/>
    <xf numFmtId="43" fontId="0" fillId="0" borderId="0" xfId="1" applyFont="1"/>
    <xf numFmtId="43" fontId="2" fillId="0" borderId="0" xfId="1" applyFont="1" applyAlignment="1">
      <alignment horizontal="right" vertical="center"/>
    </xf>
    <xf numFmtId="43" fontId="0" fillId="2" borderId="0" xfId="1" applyFont="1" applyFill="1" applyAlignment="1" applyProtection="1">
      <alignment vertical="center" wrapText="1"/>
      <protection locked="0"/>
    </xf>
    <xf numFmtId="43" fontId="6" fillId="0" borderId="0" xfId="1" applyFont="1" applyAlignment="1">
      <alignment horizontal="center"/>
    </xf>
    <xf numFmtId="43" fontId="0" fillId="0" borderId="0" xfId="1" applyFont="1" applyAlignment="1"/>
    <xf numFmtId="42" fontId="0" fillId="2" borderId="0" xfId="2" applyNumberFormat="1" applyFont="1" applyFill="1" applyProtection="1">
      <protection locked="0"/>
    </xf>
    <xf numFmtId="41" fontId="0" fillId="2" borderId="0" xfId="1" applyNumberFormat="1" applyFont="1" applyFill="1" applyProtection="1">
      <protection locked="0"/>
    </xf>
    <xf numFmtId="43" fontId="0" fillId="0" borderId="0" xfId="1" quotePrefix="1" applyFont="1" applyAlignment="1">
      <alignment horizontal="left" indent="2"/>
    </xf>
    <xf numFmtId="42" fontId="0" fillId="0" borderId="7" xfId="2" applyNumberFormat="1" applyFont="1" applyBorder="1"/>
    <xf numFmtId="42" fontId="0" fillId="2" borderId="0" xfId="1" applyNumberFormat="1" applyFont="1" applyFill="1" applyProtection="1">
      <protection locked="0"/>
    </xf>
    <xf numFmtId="43" fontId="0" fillId="0" borderId="0" xfId="1" applyFont="1" applyAlignment="1">
      <alignment horizontal="left"/>
    </xf>
    <xf numFmtId="43" fontId="2" fillId="0" borderId="0" xfId="1" applyFont="1" applyAlignment="1">
      <alignment horizontal="center"/>
    </xf>
    <xf numFmtId="41" fontId="0" fillId="3" borderId="0" xfId="1" applyNumberFormat="1" applyFont="1" applyFill="1"/>
    <xf numFmtId="43" fontId="0" fillId="0" borderId="0" xfId="1" applyFont="1" applyAlignment="1">
      <alignment horizontal="right"/>
    </xf>
    <xf numFmtId="43" fontId="0" fillId="3" borderId="0" xfId="1" applyFont="1" applyFill="1" applyAlignment="1">
      <alignment horizontal="center"/>
    </xf>
    <xf numFmtId="43" fontId="0" fillId="2" borderId="0" xfId="1" applyFont="1" applyFill="1" applyProtection="1">
      <protection locked="0"/>
    </xf>
    <xf numFmtId="14" fontId="0" fillId="0" borderId="0" xfId="0" applyNumberFormat="1"/>
    <xf numFmtId="0" fontId="0" fillId="0" borderId="8" xfId="0" applyBorder="1"/>
    <xf numFmtId="164" fontId="0" fillId="0" borderId="0" xfId="1" applyNumberFormat="1" applyFont="1"/>
    <xf numFmtId="164" fontId="0" fillId="0" borderId="8" xfId="1" applyNumberFormat="1" applyFont="1" applyBorder="1"/>
    <xf numFmtId="164" fontId="0" fillId="0" borderId="0" xfId="0" applyNumberFormat="1"/>
    <xf numFmtId="43" fontId="0" fillId="0" borderId="0" xfId="0" applyNumberFormat="1"/>
    <xf numFmtId="165" fontId="0" fillId="0" borderId="8" xfId="3" applyNumberFormat="1" applyFont="1" applyBorder="1"/>
    <xf numFmtId="164" fontId="0" fillId="0" borderId="7" xfId="0" applyNumberFormat="1" applyBorder="1"/>
    <xf numFmtId="42" fontId="0" fillId="0" borderId="0" xfId="0" applyNumberFormat="1"/>
    <xf numFmtId="166" fontId="0" fillId="0" borderId="0" xfId="3" applyNumberFormat="1" applyFont="1"/>
    <xf numFmtId="164" fontId="7" fillId="0" borderId="0" xfId="1" applyNumberFormat="1" applyFont="1"/>
    <xf numFmtId="43" fontId="3" fillId="0" borderId="1" xfId="1" applyFont="1" applyBorder="1" applyAlignment="1">
      <alignment horizontal="center"/>
    </xf>
    <xf numFmtId="43" fontId="3" fillId="0" borderId="2" xfId="1" applyFont="1" applyBorder="1" applyAlignment="1">
      <alignment horizontal="center"/>
    </xf>
    <xf numFmtId="43" fontId="3" fillId="0" borderId="3" xfId="1" applyFont="1" applyBorder="1" applyAlignment="1">
      <alignment horizontal="center"/>
    </xf>
    <xf numFmtId="43" fontId="3" fillId="0" borderId="4" xfId="1" applyFont="1" applyBorder="1" applyAlignment="1">
      <alignment horizontal="center"/>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0" fillId="0" borderId="3" xfId="1" applyNumberFormat="1" applyFont="1" applyBorder="1" applyAlignment="1">
      <alignment horizontal="center"/>
    </xf>
    <xf numFmtId="0" fontId="0" fillId="0" borderId="4" xfId="1" applyNumberFormat="1" applyFont="1" applyBorder="1" applyAlignment="1">
      <alignment horizontal="center"/>
    </xf>
    <xf numFmtId="43" fontId="5" fillId="0" borderId="5" xfId="1" applyFont="1" applyBorder="1" applyAlignment="1">
      <alignment horizontal="left" wrapText="1"/>
    </xf>
    <xf numFmtId="43" fontId="5" fillId="0" borderId="6" xfId="1" applyFont="1" applyBorder="1" applyAlignment="1">
      <alignment horizontal="left" wrapText="1"/>
    </xf>
    <xf numFmtId="164" fontId="0" fillId="0" borderId="0" xfId="1" applyNumberFormat="1" applyFont="1" applyBorder="1"/>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43" fontId="2" fillId="0" borderId="9" xfId="1" applyFont="1" applyBorder="1" applyAlignment="1">
      <alignment horizontal="center"/>
    </xf>
    <xf numFmtId="43" fontId="2" fillId="0" borderId="10" xfId="1" applyFont="1" applyBorder="1" applyAlignment="1">
      <alignment horizontal="right"/>
    </xf>
    <xf numFmtId="43" fontId="2" fillId="3" borderId="11" xfId="1" applyFont="1" applyFill="1" applyBorder="1" applyAlignment="1">
      <alignment horizontal="center"/>
    </xf>
    <xf numFmtId="43" fontId="0" fillId="4" borderId="0" xfId="1" applyFont="1" applyFill="1" applyAlignment="1" applyProtection="1">
      <alignment vertical="center" wrapText="1"/>
      <protection locked="0"/>
    </xf>
    <xf numFmtId="42" fontId="0" fillId="4" borderId="0" xfId="2" applyNumberFormat="1" applyFont="1" applyFill="1" applyProtection="1">
      <protection locked="0"/>
    </xf>
    <xf numFmtId="41" fontId="0" fillId="4" borderId="0" xfId="1" applyNumberFormat="1" applyFont="1" applyFill="1" applyProtection="1">
      <protection locked="0"/>
    </xf>
    <xf numFmtId="42" fontId="0" fillId="4" borderId="0" xfId="1" applyNumberFormat="1" applyFont="1" applyFill="1" applyProtection="1">
      <protection locked="0"/>
    </xf>
    <xf numFmtId="41" fontId="0" fillId="4" borderId="0" xfId="1" applyNumberFormat="1" applyFont="1" applyFill="1" applyAlignment="1" applyProtection="1">
      <alignment horizontal="center"/>
      <protection locked="0"/>
    </xf>
    <xf numFmtId="43" fontId="0" fillId="4" borderId="0" xfId="1" applyFont="1" applyFill="1" applyProtection="1">
      <protection locked="0"/>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3DE8-D216-4B47-985F-429298FB80E3}">
  <dimension ref="B1:G39"/>
  <sheetViews>
    <sheetView tabSelected="1" workbookViewId="0">
      <selection activeCell="B1" sqref="B1:C1"/>
    </sheetView>
  </sheetViews>
  <sheetFormatPr defaultRowHeight="15" x14ac:dyDescent="0.25"/>
  <cols>
    <col min="1" max="1" width="1.7109375" customWidth="1"/>
    <col min="2" max="2" width="63.42578125" customWidth="1"/>
    <col min="3" max="3" width="35" customWidth="1"/>
    <col min="6" max="6" width="11.5703125" bestFit="1" customWidth="1"/>
    <col min="7" max="7" width="12.85546875" customWidth="1"/>
  </cols>
  <sheetData>
    <row r="1" spans="2:3" ht="15.75" x14ac:dyDescent="0.25">
      <c r="B1" s="28" t="s">
        <v>54</v>
      </c>
      <c r="C1" s="29"/>
    </row>
    <row r="2" spans="2:3" ht="15.75" x14ac:dyDescent="0.25">
      <c r="B2" s="30"/>
      <c r="C2" s="31"/>
    </row>
    <row r="3" spans="2:3" ht="24.75" customHeight="1" x14ac:dyDescent="0.25">
      <c r="B3" s="39" t="s">
        <v>55</v>
      </c>
      <c r="C3" s="40"/>
    </row>
    <row r="4" spans="2:3" ht="24.75" customHeight="1" x14ac:dyDescent="0.25">
      <c r="B4" s="39"/>
      <c r="C4" s="40"/>
    </row>
    <row r="5" spans="2:3" ht="15.75" thickBot="1" x14ac:dyDescent="0.3">
      <c r="B5" s="36"/>
      <c r="C5" s="37"/>
    </row>
    <row r="6" spans="2:3" x14ac:dyDescent="0.25">
      <c r="B6" s="1"/>
      <c r="C6" s="1"/>
    </row>
    <row r="7" spans="2:3" x14ac:dyDescent="0.25">
      <c r="B7" s="2" t="s">
        <v>1</v>
      </c>
      <c r="C7" s="44"/>
    </row>
    <row r="8" spans="2:3" x14ac:dyDescent="0.25">
      <c r="B8" s="1"/>
      <c r="C8" s="1"/>
    </row>
    <row r="9" spans="2:3" x14ac:dyDescent="0.25">
      <c r="B9" s="1"/>
      <c r="C9" s="1"/>
    </row>
    <row r="10" spans="2:3" x14ac:dyDescent="0.25">
      <c r="B10" s="41" t="s">
        <v>2</v>
      </c>
      <c r="C10" s="5"/>
    </row>
    <row r="11" spans="2:3" x14ac:dyDescent="0.25">
      <c r="B11" s="1" t="s">
        <v>56</v>
      </c>
      <c r="C11" s="45"/>
    </row>
    <row r="12" spans="2:3" x14ac:dyDescent="0.25">
      <c r="B12" s="1" t="s">
        <v>57</v>
      </c>
      <c r="C12" s="46"/>
    </row>
    <row r="13" spans="2:3" x14ac:dyDescent="0.25">
      <c r="B13" s="1" t="s">
        <v>5</v>
      </c>
      <c r="C13" s="46"/>
    </row>
    <row r="14" spans="2:3" ht="15.75" thickBot="1" x14ac:dyDescent="0.3">
      <c r="B14" s="8" t="s">
        <v>60</v>
      </c>
      <c r="C14" s="9">
        <f>SUM(C11:C13)</f>
        <v>0</v>
      </c>
    </row>
    <row r="15" spans="2:3" ht="15.75" thickTop="1" x14ac:dyDescent="0.25">
      <c r="B15" s="1"/>
      <c r="C15" s="1"/>
    </row>
    <row r="16" spans="2:3" x14ac:dyDescent="0.25">
      <c r="B16" s="41" t="s">
        <v>7</v>
      </c>
      <c r="C16" s="1"/>
    </row>
    <row r="17" spans="2:7" x14ac:dyDescent="0.25">
      <c r="B17" s="1" t="s">
        <v>59</v>
      </c>
      <c r="C17" s="47"/>
    </row>
    <row r="18" spans="2:7" x14ac:dyDescent="0.25">
      <c r="B18" s="1" t="s">
        <v>9</v>
      </c>
      <c r="C18" s="46"/>
    </row>
    <row r="19" spans="2:7" ht="15.75" thickBot="1" x14ac:dyDescent="0.3">
      <c r="B19" s="8" t="s">
        <v>58</v>
      </c>
      <c r="C19" s="9">
        <f>SUM(C17:C18)</f>
        <v>0</v>
      </c>
      <c r="F19" s="19"/>
      <c r="G19" s="17"/>
    </row>
    <row r="20" spans="2:7" ht="15.75" thickTop="1" x14ac:dyDescent="0.25">
      <c r="B20" s="1"/>
      <c r="C20" s="1"/>
      <c r="F20" s="19"/>
    </row>
    <row r="21" spans="2:7" x14ac:dyDescent="0.25">
      <c r="B21" s="12" t="s">
        <v>15</v>
      </c>
      <c r="C21" s="13">
        <f>+C19-C14</f>
        <v>0</v>
      </c>
    </row>
    <row r="22" spans="2:7" x14ac:dyDescent="0.25">
      <c r="B22" s="1"/>
      <c r="C22" s="1"/>
    </row>
    <row r="23" spans="2:7" x14ac:dyDescent="0.25">
      <c r="B23" s="41" t="s">
        <v>11</v>
      </c>
      <c r="C23" s="1"/>
      <c r="F23" s="38"/>
    </row>
    <row r="24" spans="2:7" x14ac:dyDescent="0.25">
      <c r="B24" s="1" t="s">
        <v>63</v>
      </c>
      <c r="C24" s="47"/>
      <c r="F24" s="38"/>
    </row>
    <row r="25" spans="2:7" x14ac:dyDescent="0.25">
      <c r="B25" s="1" t="s">
        <v>61</v>
      </c>
      <c r="C25" s="46"/>
    </row>
    <row r="26" spans="2:7" x14ac:dyDescent="0.25">
      <c r="B26" s="1" t="s">
        <v>62</v>
      </c>
      <c r="C26" s="46"/>
    </row>
    <row r="27" spans="2:7" ht="15.75" thickBot="1" x14ac:dyDescent="0.3">
      <c r="B27" s="11" t="s">
        <v>64</v>
      </c>
      <c r="C27" s="9">
        <f>SUM(C24:C26)</f>
        <v>0</v>
      </c>
    </row>
    <row r="28" spans="2:7" ht="15.75" thickTop="1" x14ac:dyDescent="0.25">
      <c r="B28" s="1"/>
      <c r="C28" s="1"/>
    </row>
    <row r="29" spans="2:7" x14ac:dyDescent="0.25">
      <c r="B29" s="14" t="s">
        <v>16</v>
      </c>
      <c r="C29" s="48"/>
    </row>
    <row r="30" spans="2:7" ht="15.75" thickBot="1" x14ac:dyDescent="0.3">
      <c r="B30" s="14"/>
      <c r="C30" s="1"/>
    </row>
    <row r="31" spans="2:7" ht="15.75" thickBot="1" x14ac:dyDescent="0.3">
      <c r="B31" s="42" t="s">
        <v>17</v>
      </c>
      <c r="C31" s="43" t="str">
        <f>IF(OR(C29="Y"),(IF(C21+C27&lt;0,"YES","NO")),"NO")</f>
        <v>NO</v>
      </c>
    </row>
    <row r="32" spans="2:7" x14ac:dyDescent="0.25">
      <c r="B32" s="1"/>
      <c r="C32" s="1"/>
    </row>
    <row r="33" spans="2:3" x14ac:dyDescent="0.25">
      <c r="B33" s="14" t="s">
        <v>65</v>
      </c>
      <c r="C33" s="49"/>
    </row>
    <row r="34" spans="2:3" x14ac:dyDescent="0.25">
      <c r="B34" s="14"/>
      <c r="C34" s="1"/>
    </row>
    <row r="35" spans="2:3" x14ac:dyDescent="0.25">
      <c r="B35" s="14" t="s">
        <v>19</v>
      </c>
      <c r="C35" s="49"/>
    </row>
    <row r="36" spans="2:3" x14ac:dyDescent="0.25">
      <c r="B36" s="14"/>
      <c r="C36" s="1"/>
    </row>
    <row r="37" spans="2:3" x14ac:dyDescent="0.25">
      <c r="B37" s="14" t="s">
        <v>20</v>
      </c>
      <c r="C37" s="49"/>
    </row>
    <row r="38" spans="2:3" x14ac:dyDescent="0.25">
      <c r="B38" s="14"/>
      <c r="C38" s="1"/>
    </row>
    <row r="39" spans="2:3" x14ac:dyDescent="0.25">
      <c r="B39" s="14" t="s">
        <v>21</v>
      </c>
      <c r="C39" s="49"/>
    </row>
  </sheetData>
  <mergeCells count="4">
    <mergeCell ref="B1:C1"/>
    <mergeCell ref="B2:C2"/>
    <mergeCell ref="B5:C5"/>
    <mergeCell ref="B3:C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63"/>
  <sheetViews>
    <sheetView topLeftCell="A7" workbookViewId="0">
      <selection activeCell="F22" sqref="F22:G25"/>
    </sheetView>
  </sheetViews>
  <sheetFormatPr defaultRowHeight="15" x14ac:dyDescent="0.25"/>
  <cols>
    <col min="1" max="1" width="1.7109375" customWidth="1"/>
    <col min="2" max="2" width="80.7109375" customWidth="1"/>
    <col min="3" max="3" width="40.7109375" customWidth="1"/>
    <col min="5" max="5" width="12.5703125" bestFit="1" customWidth="1"/>
    <col min="6" max="6" width="13.28515625" bestFit="1" customWidth="1"/>
    <col min="7" max="7" width="10.7109375" bestFit="1" customWidth="1"/>
    <col min="9" max="9" width="11" customWidth="1"/>
    <col min="10" max="10" width="11.5703125" customWidth="1"/>
  </cols>
  <sheetData>
    <row r="1" spans="2:5" ht="15.75" x14ac:dyDescent="0.25">
      <c r="B1" s="28" t="s">
        <v>53</v>
      </c>
      <c r="C1" s="29"/>
    </row>
    <row r="2" spans="2:5" ht="15.75" x14ac:dyDescent="0.25">
      <c r="B2" s="30"/>
      <c r="C2" s="31"/>
    </row>
    <row r="3" spans="2:5" ht="31.5" customHeight="1" x14ac:dyDescent="0.25">
      <c r="B3" s="32" t="s">
        <v>0</v>
      </c>
      <c r="C3" s="33"/>
    </row>
    <row r="4" spans="2:5" x14ac:dyDescent="0.25">
      <c r="B4" s="34"/>
      <c r="C4" s="35"/>
    </row>
    <row r="5" spans="2:5" ht="15.75" thickBot="1" x14ac:dyDescent="0.3">
      <c r="B5" s="36"/>
      <c r="C5" s="37"/>
    </row>
    <row r="6" spans="2:5" x14ac:dyDescent="0.25">
      <c r="B6" s="1"/>
      <c r="C6" s="1"/>
    </row>
    <row r="7" spans="2:5" x14ac:dyDescent="0.25">
      <c r="B7" s="2" t="s">
        <v>1</v>
      </c>
      <c r="C7" s="3"/>
    </row>
    <row r="8" spans="2:5" x14ac:dyDescent="0.25">
      <c r="B8" s="1"/>
      <c r="C8" s="1"/>
    </row>
    <row r="9" spans="2:5" x14ac:dyDescent="0.25">
      <c r="B9" s="1"/>
      <c r="C9" s="1"/>
    </row>
    <row r="10" spans="2:5" ht="17.25" x14ac:dyDescent="0.4">
      <c r="B10" s="4" t="s">
        <v>2</v>
      </c>
      <c r="C10" s="5"/>
    </row>
    <row r="11" spans="2:5" x14ac:dyDescent="0.25">
      <c r="B11" s="1" t="s">
        <v>3</v>
      </c>
      <c r="C11" s="6">
        <f>23275541*0.9999</f>
        <v>23273213.445900001</v>
      </c>
      <c r="D11" t="s">
        <v>50</v>
      </c>
      <c r="E11">
        <v>23275541</v>
      </c>
    </row>
    <row r="12" spans="2:5" x14ac:dyDescent="0.25">
      <c r="B12" s="1" t="s">
        <v>4</v>
      </c>
      <c r="C12" s="7">
        <f>-4609818*0.9999</f>
        <v>-4609357.0181999998</v>
      </c>
      <c r="D12" t="s">
        <v>50</v>
      </c>
      <c r="E12">
        <v>-4830973</v>
      </c>
    </row>
    <row r="13" spans="2:5" x14ac:dyDescent="0.25">
      <c r="B13" s="1" t="s">
        <v>5</v>
      </c>
      <c r="C13" s="7"/>
      <c r="E13">
        <f>SUM(E11:E12)</f>
        <v>18444568</v>
      </c>
    </row>
    <row r="14" spans="2:5" ht="15.75" thickBot="1" x14ac:dyDescent="0.3">
      <c r="B14" s="8" t="s">
        <v>6</v>
      </c>
      <c r="C14" s="9">
        <f>SUM(C11:C13)</f>
        <v>18663856.427700002</v>
      </c>
    </row>
    <row r="15" spans="2:5" ht="15.75" thickTop="1" x14ac:dyDescent="0.25">
      <c r="B15" s="1"/>
      <c r="C15" s="1"/>
    </row>
    <row r="16" spans="2:5" ht="17.25" x14ac:dyDescent="0.4">
      <c r="B16" s="4" t="s">
        <v>7</v>
      </c>
      <c r="C16" s="1"/>
    </row>
    <row r="17" spans="2:10" x14ac:dyDescent="0.25">
      <c r="B17" s="1" t="s">
        <v>8</v>
      </c>
      <c r="C17" s="10">
        <f>(3295017+2142642+501167+12528012+319015)*0.9999</f>
        <v>18783974.414700001</v>
      </c>
    </row>
    <row r="18" spans="2:10" x14ac:dyDescent="0.25">
      <c r="B18" s="1" t="s">
        <v>9</v>
      </c>
      <c r="C18" s="7"/>
    </row>
    <row r="19" spans="2:10" ht="15.75" thickBot="1" x14ac:dyDescent="0.3">
      <c r="B19" s="8" t="s">
        <v>10</v>
      </c>
      <c r="C19" s="9">
        <f>SUM(C17:C18)</f>
        <v>18783974.414700001</v>
      </c>
      <c r="E19" s="25">
        <f>C19</f>
        <v>18783974.414700001</v>
      </c>
      <c r="F19" s="25">
        <f>C14-C19</f>
        <v>-120117.98699999973</v>
      </c>
    </row>
    <row r="20" spans="2:10" ht="15.75" thickTop="1" x14ac:dyDescent="0.25">
      <c r="B20" s="1"/>
      <c r="C20" s="1"/>
      <c r="E20" s="25">
        <f>E19-E13</f>
        <v>339406.41470000148</v>
      </c>
    </row>
    <row r="21" spans="2:10" ht="17.25" x14ac:dyDescent="0.4">
      <c r="B21" s="4" t="s">
        <v>11</v>
      </c>
      <c r="C21" s="1"/>
    </row>
    <row r="22" spans="2:10" x14ac:dyDescent="0.25">
      <c r="B22" s="1" t="s">
        <v>12</v>
      </c>
      <c r="C22" s="10">
        <f>F25</f>
        <v>601415</v>
      </c>
      <c r="F22">
        <v>0</v>
      </c>
      <c r="G22" s="17">
        <v>43465</v>
      </c>
    </row>
    <row r="23" spans="2:10" x14ac:dyDescent="0.25">
      <c r="B23" s="1" t="s">
        <v>13</v>
      </c>
      <c r="C23" s="7">
        <v>-674198</v>
      </c>
      <c r="F23">
        <v>137660</v>
      </c>
      <c r="G23" t="s">
        <v>23</v>
      </c>
    </row>
    <row r="24" spans="2:10" ht="15.75" thickBot="1" x14ac:dyDescent="0.3">
      <c r="B24" s="11" t="s">
        <v>14</v>
      </c>
      <c r="C24" s="9">
        <f>SUM(C22:C23)</f>
        <v>-72783</v>
      </c>
      <c r="F24" s="18">
        <f>350495+113260</f>
        <v>463755</v>
      </c>
      <c r="G24" t="s">
        <v>24</v>
      </c>
    </row>
    <row r="25" spans="2:10" ht="15.75" thickTop="1" x14ac:dyDescent="0.25">
      <c r="B25" s="1"/>
      <c r="C25" s="1"/>
      <c r="F25">
        <f>SUM(F22:F24)</f>
        <v>601415</v>
      </c>
    </row>
    <row r="26" spans="2:10" x14ac:dyDescent="0.25">
      <c r="B26" s="12" t="s">
        <v>15</v>
      </c>
      <c r="C26" s="13">
        <f>+C19-C14</f>
        <v>120117.98699999973</v>
      </c>
    </row>
    <row r="27" spans="2:10" x14ac:dyDescent="0.25">
      <c r="B27" s="1"/>
      <c r="C27" s="1"/>
    </row>
    <row r="28" spans="2:10" x14ac:dyDescent="0.25">
      <c r="B28" s="14" t="s">
        <v>16</v>
      </c>
      <c r="C28" s="7" t="s">
        <v>22</v>
      </c>
      <c r="J28" s="26">
        <v>9.9900000000000003E-2</v>
      </c>
    </row>
    <row r="29" spans="2:10" x14ac:dyDescent="0.25">
      <c r="B29" s="14"/>
      <c r="C29" s="1"/>
      <c r="E29" s="19"/>
      <c r="F29" s="19">
        <v>1386962</v>
      </c>
      <c r="G29" t="s">
        <v>31</v>
      </c>
      <c r="I29" s="19">
        <v>1386962</v>
      </c>
      <c r="J29" s="27">
        <f>I29*0.0001</f>
        <v>138.6962</v>
      </c>
    </row>
    <row r="30" spans="2:10" x14ac:dyDescent="0.25">
      <c r="B30" s="14" t="s">
        <v>17</v>
      </c>
      <c r="C30" s="15" t="str">
        <f>IF(OR(C28="Y"),(IF(C26+C24&lt;0,"YES","NO")),"NO")</f>
        <v>NO</v>
      </c>
      <c r="E30" s="19"/>
      <c r="F30" s="19">
        <v>3972</v>
      </c>
      <c r="G30" t="s">
        <v>32</v>
      </c>
      <c r="I30" s="19">
        <v>3972</v>
      </c>
      <c r="J30" s="19">
        <f>$J$28*I30</f>
        <v>396.80279999999999</v>
      </c>
    </row>
    <row r="31" spans="2:10" x14ac:dyDescent="0.25">
      <c r="B31" s="1"/>
      <c r="C31" s="1"/>
      <c r="E31" s="19"/>
      <c r="F31" s="19">
        <v>0</v>
      </c>
      <c r="G31" t="s">
        <v>33</v>
      </c>
      <c r="I31" s="19">
        <v>0</v>
      </c>
      <c r="J31" s="19">
        <f t="shared" ref="J31:J40" si="0">$J$28*I31</f>
        <v>0</v>
      </c>
    </row>
    <row r="32" spans="2:10" x14ac:dyDescent="0.25">
      <c r="B32" s="14" t="s">
        <v>18</v>
      </c>
      <c r="C32" s="16"/>
      <c r="E32" s="19"/>
      <c r="F32" s="19">
        <v>125558</v>
      </c>
      <c r="G32" t="s">
        <v>34</v>
      </c>
      <c r="I32" s="19">
        <v>128558</v>
      </c>
      <c r="J32" s="19">
        <f t="shared" si="0"/>
        <v>12842.9442</v>
      </c>
    </row>
    <row r="33" spans="2:12" x14ac:dyDescent="0.25">
      <c r="B33" s="14"/>
      <c r="C33" s="1"/>
      <c r="E33" s="19"/>
      <c r="F33" s="19">
        <v>0</v>
      </c>
      <c r="G33" t="s">
        <v>35</v>
      </c>
      <c r="I33" s="19">
        <v>0</v>
      </c>
      <c r="J33" s="19">
        <f t="shared" si="0"/>
        <v>0</v>
      </c>
    </row>
    <row r="34" spans="2:12" x14ac:dyDescent="0.25">
      <c r="B34" s="14" t="s">
        <v>19</v>
      </c>
      <c r="C34" s="16"/>
      <c r="E34" s="19"/>
      <c r="F34" s="19">
        <v>168143</v>
      </c>
      <c r="G34" t="s">
        <v>36</v>
      </c>
      <c r="I34" s="19">
        <v>168143</v>
      </c>
      <c r="J34" s="19">
        <f t="shared" si="0"/>
        <v>16797.485700000001</v>
      </c>
    </row>
    <row r="35" spans="2:12" x14ac:dyDescent="0.25">
      <c r="B35" s="14"/>
      <c r="C35" s="1"/>
      <c r="E35" s="19"/>
      <c r="F35" s="19">
        <v>64478</v>
      </c>
      <c r="G35" t="s">
        <v>37</v>
      </c>
      <c r="I35" s="19">
        <v>64478</v>
      </c>
      <c r="J35" s="19">
        <f t="shared" si="0"/>
        <v>6441.3522000000003</v>
      </c>
    </row>
    <row r="36" spans="2:12" x14ac:dyDescent="0.25">
      <c r="B36" s="14" t="s">
        <v>20</v>
      </c>
      <c r="C36" s="16"/>
      <c r="E36" s="19"/>
      <c r="F36" s="19">
        <v>71429</v>
      </c>
      <c r="G36" t="s">
        <v>38</v>
      </c>
      <c r="I36" s="19">
        <v>149713</v>
      </c>
      <c r="J36" s="19">
        <f t="shared" si="0"/>
        <v>14956.3287</v>
      </c>
    </row>
    <row r="37" spans="2:12" x14ac:dyDescent="0.25">
      <c r="B37" s="14"/>
      <c r="C37" s="1"/>
      <c r="E37" s="19"/>
      <c r="F37" s="19">
        <v>85706</v>
      </c>
      <c r="G37" t="s">
        <v>43</v>
      </c>
      <c r="I37" s="19">
        <v>85706</v>
      </c>
      <c r="J37" s="19">
        <f t="shared" si="0"/>
        <v>8562.0293999999994</v>
      </c>
    </row>
    <row r="38" spans="2:12" x14ac:dyDescent="0.25">
      <c r="B38" s="14" t="s">
        <v>21</v>
      </c>
      <c r="C38" s="16"/>
      <c r="E38" s="19"/>
      <c r="F38" s="19">
        <v>0</v>
      </c>
      <c r="G38" t="s">
        <v>39</v>
      </c>
      <c r="I38" s="19">
        <v>0</v>
      </c>
      <c r="J38" s="19">
        <f t="shared" si="0"/>
        <v>0</v>
      </c>
    </row>
    <row r="39" spans="2:12" x14ac:dyDescent="0.25">
      <c r="E39" s="19"/>
      <c r="F39" s="19">
        <v>265336</v>
      </c>
      <c r="G39" t="s">
        <v>40</v>
      </c>
      <c r="I39" s="19">
        <v>265336</v>
      </c>
      <c r="J39" s="19">
        <f t="shared" si="0"/>
        <v>26507.0664</v>
      </c>
    </row>
    <row r="40" spans="2:12" x14ac:dyDescent="0.25">
      <c r="E40" s="19"/>
      <c r="F40" s="19">
        <v>0</v>
      </c>
      <c r="G40" t="s">
        <v>41</v>
      </c>
      <c r="I40" s="19">
        <v>0</v>
      </c>
      <c r="J40" s="19">
        <f t="shared" si="0"/>
        <v>0</v>
      </c>
    </row>
    <row r="41" spans="2:12" x14ac:dyDescent="0.25">
      <c r="E41" s="19"/>
      <c r="F41" s="19">
        <v>1101131</v>
      </c>
      <c r="G41" t="s">
        <v>42</v>
      </c>
      <c r="I41" s="19">
        <v>879976</v>
      </c>
      <c r="J41" s="27">
        <f>I41*0.0001</f>
        <v>87.997600000000006</v>
      </c>
    </row>
    <row r="42" spans="2:12" x14ac:dyDescent="0.25">
      <c r="E42" s="19">
        <v>73771</v>
      </c>
      <c r="F42" s="19"/>
      <c r="G42" t="s">
        <v>25</v>
      </c>
      <c r="H42">
        <v>73771</v>
      </c>
      <c r="I42" s="19"/>
      <c r="J42" s="19"/>
    </row>
    <row r="43" spans="2:12" x14ac:dyDescent="0.25">
      <c r="E43" s="19">
        <v>286991</v>
      </c>
      <c r="F43" s="19"/>
      <c r="G43" t="s">
        <v>26</v>
      </c>
      <c r="H43">
        <v>286991</v>
      </c>
      <c r="I43" s="19"/>
      <c r="J43" s="19"/>
    </row>
    <row r="44" spans="2:12" x14ac:dyDescent="0.25">
      <c r="E44" s="19">
        <v>53875</v>
      </c>
      <c r="F44" s="19"/>
      <c r="G44" t="s">
        <v>27</v>
      </c>
      <c r="H44">
        <v>53875</v>
      </c>
      <c r="I44" s="19"/>
      <c r="J44" s="19"/>
    </row>
    <row r="45" spans="2:12" x14ac:dyDescent="0.25">
      <c r="E45" s="19">
        <v>-8803</v>
      </c>
      <c r="F45" s="19"/>
      <c r="G45" t="s">
        <v>28</v>
      </c>
      <c r="H45">
        <v>0</v>
      </c>
      <c r="I45" s="19"/>
      <c r="J45" s="19"/>
    </row>
    <row r="46" spans="2:12" x14ac:dyDescent="0.25">
      <c r="E46" s="19">
        <v>21242</v>
      </c>
      <c r="F46" s="19"/>
      <c r="G46" t="s">
        <v>29</v>
      </c>
      <c r="H46">
        <v>21242</v>
      </c>
      <c r="I46" s="19"/>
      <c r="J46" s="19"/>
      <c r="L46" s="21">
        <f>I29-I30-I32-I34-I35-I37-I39-H42-H43-H44-H46</f>
        <v>234890</v>
      </c>
    </row>
    <row r="47" spans="2:12" x14ac:dyDescent="0.25">
      <c r="E47" s="19">
        <v>12760</v>
      </c>
      <c r="F47" s="20"/>
      <c r="G47" t="s">
        <v>30</v>
      </c>
      <c r="H47">
        <v>12760</v>
      </c>
      <c r="I47" s="20"/>
      <c r="J47" s="19"/>
    </row>
    <row r="48" spans="2:12" x14ac:dyDescent="0.25">
      <c r="E48" s="19"/>
      <c r="F48" s="20">
        <f>SUM(E42:E47)</f>
        <v>439836</v>
      </c>
      <c r="G48" t="s">
        <v>48</v>
      </c>
      <c r="I48" s="19">
        <f>SUM(H42:H47)</f>
        <v>448639</v>
      </c>
      <c r="J48" s="19">
        <f t="shared" ref="J48" si="1">$J$28*I48</f>
        <v>44819.036100000005</v>
      </c>
    </row>
    <row r="49" spans="5:11" x14ac:dyDescent="0.25">
      <c r="E49" s="19"/>
      <c r="F49" s="19">
        <f>SUM(F30:F48)</f>
        <v>2325589</v>
      </c>
      <c r="G49" t="s">
        <v>47</v>
      </c>
      <c r="I49" s="19">
        <f>SUM(I30:I48)</f>
        <v>2194521</v>
      </c>
      <c r="J49" s="19">
        <f>SUM(J30:J48)</f>
        <v>131411.04310000001</v>
      </c>
    </row>
    <row r="50" spans="5:11" x14ac:dyDescent="0.25">
      <c r="E50" s="19"/>
      <c r="F50" s="19"/>
      <c r="I50" s="19"/>
      <c r="J50" s="19"/>
    </row>
    <row r="51" spans="5:11" x14ac:dyDescent="0.25">
      <c r="E51" s="19"/>
      <c r="F51" s="19">
        <f>F29-F49</f>
        <v>-938627</v>
      </c>
      <c r="G51" t="s">
        <v>49</v>
      </c>
      <c r="I51" s="19">
        <f>I29-I49</f>
        <v>-807559</v>
      </c>
      <c r="J51" s="19">
        <f>J29-J49</f>
        <v>-131272.3469</v>
      </c>
      <c r="K51" t="s">
        <v>51</v>
      </c>
    </row>
    <row r="53" spans="5:11" x14ac:dyDescent="0.25">
      <c r="F53" s="21">
        <f>F30+F32+F34+F35+F37+F39+E42+E43+E44</f>
        <v>1127830</v>
      </c>
      <c r="G53" t="s">
        <v>44</v>
      </c>
      <c r="J53" s="21">
        <f>I51-J51</f>
        <v>-676286.6531</v>
      </c>
      <c r="K53" t="s">
        <v>52</v>
      </c>
    </row>
    <row r="54" spans="5:11" x14ac:dyDescent="0.25">
      <c r="F54" s="23">
        <v>9.9000000000000005E-2</v>
      </c>
    </row>
    <row r="55" spans="5:11" x14ac:dyDescent="0.25">
      <c r="F55" s="22">
        <f>F53*F54</f>
        <v>111655.17</v>
      </c>
      <c r="G55" t="s">
        <v>45</v>
      </c>
    </row>
    <row r="56" spans="5:11" x14ac:dyDescent="0.25">
      <c r="F56" s="21">
        <f>F36</f>
        <v>71429</v>
      </c>
      <c r="G56" t="s">
        <v>46</v>
      </c>
    </row>
    <row r="59" spans="5:11" x14ac:dyDescent="0.25">
      <c r="F59" s="21">
        <f>F51</f>
        <v>-938627</v>
      </c>
    </row>
    <row r="60" spans="5:11" x14ac:dyDescent="0.25">
      <c r="F60" s="22">
        <f>F55</f>
        <v>111655.17</v>
      </c>
    </row>
    <row r="61" spans="5:11" x14ac:dyDescent="0.25">
      <c r="F61" s="21">
        <f>F56</f>
        <v>71429</v>
      </c>
    </row>
    <row r="62" spans="5:11" ht="15.75" thickBot="1" x14ac:dyDescent="0.3">
      <c r="F62" s="24">
        <f>SUM(F59:F61)</f>
        <v>-755542.83</v>
      </c>
    </row>
    <row r="63" spans="5:11" ht="15.75" thickTop="1" x14ac:dyDescent="0.25"/>
  </sheetData>
  <mergeCells count="5">
    <mergeCell ref="B1:C1"/>
    <mergeCell ref="B2:C2"/>
    <mergeCell ref="B3:C3"/>
    <mergeCell ref="B4:C4"/>
    <mergeCell ref="B5: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Min Gain Analysis</vt:lpstr>
      <vt:lpstr>MG Details (TL)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 Ridley</dc:creator>
  <cp:lastModifiedBy>Tracey LeGrand</cp:lastModifiedBy>
  <dcterms:created xsi:type="dcterms:W3CDTF">2017-01-29T21:54:34Z</dcterms:created>
  <dcterms:modified xsi:type="dcterms:W3CDTF">2020-10-05T22:14:08Z</dcterms:modified>
</cp:coreProperties>
</file>